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10"/>
  <workbookPr defaultThemeVersion="166925"/>
  <mc:AlternateContent xmlns:mc="http://schemas.openxmlformats.org/markup-compatibility/2006">
    <mc:Choice Requires="x15">
      <x15ac:absPath xmlns:x15ac="http://schemas.microsoft.com/office/spreadsheetml/2010/11/ac" url="https://idipronbgta.sharepoint.com/sites/SEGUIMIENTOAMAPASDERIESGOS2024/Documentos compartidos/RIESGOS DE GESTIÓN/Segundo Seguimiento/Evaluación a la Gestión/"/>
    </mc:Choice>
  </mc:AlternateContent>
  <xr:revisionPtr revIDLastSave="42" documentId="8_{6D375293-49C4-417D-AA9A-31B51AC09D56}" xr6:coauthVersionLast="47" xr6:coauthVersionMax="47" xr10:uidLastSave="{383881CF-5C91-4688-9001-923849EB1F33}"/>
  <bookViews>
    <workbookView xWindow="-108" yWindow="-108" windowWidth="23256" windowHeight="12576" xr2:uid="{E9951750-6718-4E65-99C4-7D8C6E70D595}"/>
  </bookViews>
  <sheets>
    <sheet name="Riesgos" sheetId="3" r:id="rId1"/>
    <sheet name="Datos" sheetId="5" state="hidden" r:id="rId2"/>
    <sheet name="Instructivo" sheetId="4" r:id="rId3"/>
  </sheets>
  <definedNames>
    <definedName name="_xlnm.Print_Area" localSheetId="0">Riesgos!$A$1:$AK$18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3" l="1"/>
  <c r="S18" i="3"/>
  <c r="V21" i="3" l="1"/>
  <c r="S21" i="3"/>
  <c r="V20" i="3"/>
  <c r="S20" i="3"/>
  <c r="V19" i="3"/>
  <c r="S19" i="3"/>
  <c r="K19" i="3"/>
  <c r="H19" i="3"/>
  <c r="L19" i="3" l="1"/>
  <c r="M19" i="3" s="1"/>
  <c r="AD19" i="3" s="1"/>
  <c r="AC19" i="3" s="1"/>
  <c r="I19" i="3"/>
  <c r="Z19" i="3" s="1"/>
  <c r="AB19" i="3" s="1"/>
  <c r="Z20" i="3" s="1"/>
  <c r="AD20" i="3" l="1"/>
  <c r="AC20" i="3" s="1"/>
  <c r="N19" i="3"/>
  <c r="O19" i="3" s="1"/>
  <c r="AD21" i="3"/>
  <c r="AC21" i="3" s="1"/>
  <c r="AA19" i="3"/>
  <c r="AE19" i="3" s="1"/>
  <c r="AF19" i="3" s="1"/>
  <c r="AB20" i="3"/>
  <c r="Z21" i="3" s="1"/>
  <c r="AA20" i="3"/>
  <c r="AE20" i="3" l="1"/>
  <c r="AF20" i="3" s="1"/>
  <c r="AA21" i="3"/>
  <c r="AE21" i="3" s="1"/>
  <c r="AF21" i="3" s="1"/>
  <c r="AB21" i="3"/>
  <c r="V17" i="3" l="1"/>
  <c r="S17" i="3"/>
  <c r="K17" i="3" l="1"/>
  <c r="L17" i="3" s="1"/>
  <c r="M17" i="3" l="1"/>
  <c r="AD18" i="3" s="1"/>
  <c r="AC18" i="3" s="1"/>
  <c r="H17" i="3"/>
  <c r="AD17" i="3" l="1"/>
  <c r="AC17" i="3" s="1"/>
  <c r="I17" i="3"/>
  <c r="Z17" i="3" s="1"/>
  <c r="AA17" i="3" s="1"/>
  <c r="N17" i="3"/>
  <c r="O17" i="3" s="1"/>
  <c r="AE17" i="3" l="1"/>
  <c r="AF17" i="3" s="1"/>
  <c r="AB17" i="3"/>
  <c r="Z18" i="3" s="1"/>
  <c r="AB18" i="3" l="1"/>
  <c r="AA18" i="3"/>
  <c r="AE18" i="3" s="1"/>
  <c r="AF1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Willington Granados Herrera</author>
  </authors>
  <commentList>
    <comment ref="G17" authorId="0" shapeId="0" xr:uid="{4AD0207E-504D-4695-9357-5E4A042B5A1A}">
      <text>
        <r>
          <rPr>
            <b/>
            <sz val="9"/>
            <color indexed="81"/>
            <rFont val="Tahoma"/>
            <family val="2"/>
          </rPr>
          <t>Willington Granados Herrera:</t>
        </r>
        <r>
          <rPr>
            <sz val="9"/>
            <color indexed="81"/>
            <rFont val="Tahoma"/>
            <family val="2"/>
          </rPr>
          <t xml:space="preserve">
Plan anual de auditoria 67 numero de informes o actividades relacionadas con la evaluación de la gestión</t>
        </r>
      </text>
    </comment>
  </commentList>
</comments>
</file>

<file path=xl/sharedStrings.xml><?xml version="1.0" encoding="utf-8"?>
<sst xmlns="http://schemas.openxmlformats.org/spreadsheetml/2006/main" count="218" uniqueCount="164">
  <si>
    <t>SEGUIMIENTO Y EVALUACIÓN</t>
  </si>
  <si>
    <t>CÓDIGO</t>
  </si>
  <si>
    <t>E-PLA-FT-020</t>
  </si>
  <si>
    <t>VERSIÓN</t>
  </si>
  <si>
    <t>09</t>
  </si>
  <si>
    <t>MAPA DE RIESGOS DE GESTIÓN</t>
  </si>
  <si>
    <t>PÁGINA</t>
  </si>
  <si>
    <t>1 DE 1</t>
  </si>
  <si>
    <t>VIGENTE DESDE</t>
  </si>
  <si>
    <t>Proceso</t>
  </si>
  <si>
    <t>EVALUACION A LA GESTIÓN</t>
  </si>
  <si>
    <t>Objetivo del Proceso</t>
  </si>
  <si>
    <t>Evaluar el nivel de desarrollo y grado de efectividad del Sistema de Control Interno, mediante la revisión, evaluación y seguimiento a la gestión de los procesos con un enfoque basado en riesgos, para generar alertas y recomendaciones que contribuyan al mejoramiento continuo, en el marco de los roles establecidos para las oficinas de control interno.</t>
  </si>
  <si>
    <t>Alcance</t>
  </si>
  <si>
    <t>Inicia con planeación y planificación del Plan Anual de Auditorías, seguido de la ejecución de actividades y autoevaluación al proceso para finalizar con la presentación de los resultados de la evaluación del Sistema de Control Interno al Comité Institucional de Coordinación de Control Interno, el seguimiento a los planes de mejoramiento y a los compromisos establecidos.</t>
  </si>
  <si>
    <t>IDENTIFICACIÓN DEL RIESGO</t>
  </si>
  <si>
    <t>VALORACIÓN DEL RIESGO</t>
  </si>
  <si>
    <t>GESTIÓN DEL RIESGO</t>
  </si>
  <si>
    <t xml:space="preserve">MONITOREO </t>
  </si>
  <si>
    <t>Atributos</t>
  </si>
  <si>
    <t>No. De Riesgo</t>
  </si>
  <si>
    <t>Impacto</t>
  </si>
  <si>
    <t>Causa Inmediata</t>
  </si>
  <si>
    <t>Causa Raíz</t>
  </si>
  <si>
    <t>Descripción del Riesgo</t>
  </si>
  <si>
    <t>Clasificación Riesgo</t>
  </si>
  <si>
    <t>Frecuencia con la que se realiza la actividad</t>
  </si>
  <si>
    <t>Probabilidad 
Inherente</t>
  </si>
  <si>
    <t>%</t>
  </si>
  <si>
    <t>Criterios de Impacto</t>
  </si>
  <si>
    <t>Observación de Impacto</t>
  </si>
  <si>
    <t>Impacto
 Inherente</t>
  </si>
  <si>
    <t>Zona de riesgo</t>
  </si>
  <si>
    <t>Zona de riesgo
inherente</t>
  </si>
  <si>
    <t>No. De control</t>
  </si>
  <si>
    <t>Descripción del Control</t>
  </si>
  <si>
    <t>Afectación</t>
  </si>
  <si>
    <t xml:space="preserve">Tipo </t>
  </si>
  <si>
    <t>Implementación</t>
  </si>
  <si>
    <t>Calificación</t>
  </si>
  <si>
    <t>Documentación</t>
  </si>
  <si>
    <t>Frecuencia</t>
  </si>
  <si>
    <t>Evidencia</t>
  </si>
  <si>
    <t xml:space="preserve">Probabilidad Residual </t>
  </si>
  <si>
    <t>Probabilidad Residual Final</t>
  </si>
  <si>
    <t>Impacto Residual Final</t>
  </si>
  <si>
    <t>Zona de Riesgo Final</t>
  </si>
  <si>
    <t>Tratamiento</t>
  </si>
  <si>
    <t>Plan de Acción</t>
  </si>
  <si>
    <t>Responsable</t>
  </si>
  <si>
    <t>Fecha implementación</t>
  </si>
  <si>
    <t>Fecha Del Monitoreo</t>
  </si>
  <si>
    <t>Reporte De La Ejecución De Los Controles</t>
  </si>
  <si>
    <t>Reporte De La Ejecución De Las Acciones Para El Fortalecimiento Del Riesgo</t>
  </si>
  <si>
    <t>Reporte De Las Acciones Desarrolladas En Caso De Que Se Haya Materializado El Riesgo</t>
  </si>
  <si>
    <t>Observaciones Del Monitoreo</t>
  </si>
  <si>
    <t xml:space="preserve">OBSERVACIONES OFICINA ASESORA DE PLANEACIÓN </t>
  </si>
  <si>
    <t>OBSERVACIONES OFICINA DE CONTROL INTERNO</t>
  </si>
  <si>
    <t>Reputacional</t>
  </si>
  <si>
    <t>errada información</t>
  </si>
  <si>
    <t>No recibir información 
Entrega inoportuna o incompleta  de información
Integridad de la Información</t>
  </si>
  <si>
    <t>Posibilidad de afectación reputacional por emitir opinión equivocada de la evaluación de la gestión debido a debilidades en la integridad de la información analizada</t>
  </si>
  <si>
    <t>El riesgo afecta la imagen de la entidad con algunos usuarios de relevancia frente al logro de los objetivos.</t>
  </si>
  <si>
    <t>Cada vez que se requiere información a los procesos, el líder de la actividad de evaluación de la gestión coteja la información recibida contra la requerida por la OCI, en caso de detectar falta de información se requiere al líder del proceso auditado para que sea ajustada.</t>
  </si>
  <si>
    <t>Detectivo</t>
  </si>
  <si>
    <t>Manual</t>
  </si>
  <si>
    <t>002 Trámite de Información para Informes de Obligatorio Cumplimiento S-EVG-PR-002</t>
  </si>
  <si>
    <t>Cada vez que se requiere información</t>
  </si>
  <si>
    <t>Solicitudes de complementación de información</t>
  </si>
  <si>
    <t>REDUCIR EL RIESGO</t>
  </si>
  <si>
    <t xml:space="preserve">Documentar los controles en la actualización de los documentos del proceso </t>
  </si>
  <si>
    <t xml:space="preserve">Jefe de Oficina </t>
  </si>
  <si>
    <t xml:space="preserve">Durante el periodo  si se detecto un caso de solicitud de complementación de información con el radicado 2024IE0003448. Se aporta el reporte de Cordis de memorandos en el que se pueden verificar las solicitudes de información remitidas en los meses mayo a agosto de 2024 </t>
  </si>
  <si>
    <t>La actividad de fortalecimiento fue ejecutada en el segundo cuatrimestre, con la actualización de los documentos (CARACTERIZACIÓN DEL PROCESO S-EVG-CP-001 VR 07., MANUAL ESTATUTO DE AUDITORIA S-EVG-MA-003 VR 04 y los Procedimientos: AUDITORIAS INTERNAS S-EVG-PR-001- VR 08, y SEGUIMIENTO A LA GESTIÓN E INFORMES DE LEY S-EVG-PR-002- VR 05).</t>
  </si>
  <si>
    <t>No se han presentado materializaciones</t>
  </si>
  <si>
    <t>FECHA: 11/09/2024
CONTROL 1:  
Se evidencia la herramienta que permite analizar la información, con el fin de verificar que dé respuesta al requerimiento
CONTROL 2: 
Para el periodo de análisis no fue necesario aplicar este control
ACCIÓN DE FORTALECIMIENTO:  
Se evidencian las actividades de fortlecimiento, con la actualización de docuemntación relevante
RIESGO MATERIALIZADO:
Para este periodo no se materializó el riesgo para el proceso
RECOMENDACIONES;
Terminar de actualizar la documentación pendiente.</t>
  </si>
  <si>
    <r>
      <t>CONTROL No. 1</t>
    </r>
    <r>
      <rPr>
        <sz val="12"/>
        <color rgb="FF000000"/>
        <rFont val="Times New Roman"/>
        <family val="1"/>
      </rPr>
      <t xml:space="preserve"> se evidenció la ejecución de la actividad de control.</t>
    </r>
    <r>
      <rPr>
        <b/>
        <sz val="12"/>
        <color rgb="FF000000"/>
        <rFont val="Times New Roman"/>
        <family val="1"/>
      </rPr>
      <t xml:space="preserve">
CONTROL No. 2.</t>
    </r>
    <r>
      <rPr>
        <sz val="12"/>
        <color rgb="FF000000"/>
        <rFont val="Times New Roman"/>
        <family val="1"/>
      </rPr>
      <t xml:space="preserve"> Se reportó que durante este periodo no se dio aplicación a la actividad de control.</t>
    </r>
    <r>
      <rPr>
        <b/>
        <sz val="12"/>
        <color rgb="FF000000"/>
        <rFont val="Times New Roman"/>
        <family val="1"/>
      </rPr>
      <t xml:space="preserve">
ACCIÓN DE FORTALECIMIENTO:</t>
    </r>
    <r>
      <rPr>
        <sz val="12"/>
        <color rgb="FF000000"/>
        <rFont val="Times New Roman"/>
        <family val="1"/>
      </rPr>
      <t>se evidenció la ejecución de la actividad de acción de fortalecimiento.</t>
    </r>
    <r>
      <rPr>
        <b/>
        <sz val="12"/>
        <color rgb="FF000000"/>
        <rFont val="Times New Roman"/>
        <family val="1"/>
      </rPr>
      <t xml:space="preserve">
RIESGO MATERIALIZADO:</t>
    </r>
    <r>
      <rPr>
        <sz val="12"/>
        <color rgb="FF000000"/>
        <rFont val="Times New Roman"/>
        <family val="1"/>
      </rPr>
      <t xml:space="preserve"> Para este periodo no se materializó el riesgo para el proceso</t>
    </r>
  </si>
  <si>
    <t xml:space="preserve">La jefatura de Control Interno al momento de detectar una opinión equivocada, procederá a emitir un alcance o corrección de la misma </t>
  </si>
  <si>
    <t>Correctivo</t>
  </si>
  <si>
    <t xml:space="preserve">Auditorias Internas S-EVG-PR-001  y  
Seguimiento a la gestión e informes de ley S-EVG-PR-002 </t>
  </si>
  <si>
    <t xml:space="preserve">Cada vez que se presente </t>
  </si>
  <si>
    <r>
      <rPr>
        <sz val="12"/>
        <rFont val="Times New Roman"/>
        <family val="1"/>
      </rPr>
      <t>Alcance o corrección por el medio en el que fue presentado.</t>
    </r>
    <r>
      <rPr>
        <sz val="12"/>
        <color rgb="FFFF0000"/>
        <rFont val="Times New Roman"/>
        <family val="1"/>
      </rPr>
      <t xml:space="preserve"> </t>
    </r>
  </si>
  <si>
    <t>Durante el periodo no se han detectado opiniones equivocadas de la Oficina, por lo que no ha sido necesario realizar alcances o correcciones.</t>
  </si>
  <si>
    <t>Sanciones</t>
  </si>
  <si>
    <t>Debilidades en el seguimiento y control a la ejecución del PAA
Entrega inoportuna o incompleta de información</t>
  </si>
  <si>
    <t>Posibilidad de afectación reputacional por Incumplimiento de los informes de ley debido a Debilidades en el seguimiento y control a la ejecución del PAA. Entrega inoportuna o incompleta de información</t>
  </si>
  <si>
    <t>El riesgo afecta la imagen de la entidad internamente, de conocimiento general nivel interno, de junta directiva y/o de proveedores</t>
  </si>
  <si>
    <t xml:space="preserve">La jefatura de Control Interno mensualmente realiza reunión con el equipo de la Oficina en la que se realiza seguimiento a la ejecución del PAA, y se verifican lo informes de Ley emitidos el mes anterior y que se deben emitir en el mes actual y en el siguiente, generando acta con compromisos y decisiones </t>
  </si>
  <si>
    <t>Preventivo</t>
  </si>
  <si>
    <t xml:space="preserve">Mensualmente </t>
  </si>
  <si>
    <t xml:space="preserve">Acta y presentación </t>
  </si>
  <si>
    <t>ACEPTAR EL RIESGO</t>
  </si>
  <si>
    <t>Jefe de Oficina</t>
  </si>
  <si>
    <t>Se realizaron las reuniones mensuales con el equipo de la Oficina, desarrollando en la agenda el seguimiento a la ejecución del PAA, y se verificaron los estados y avances informes de ley emitidos el mes anterior y que se deben emitir en el mes actual y en el mes siguiente, así como el seguimiento a compromisos, se adjuntan como evidencias las actas, listados de asistencia y presentaciones.</t>
  </si>
  <si>
    <t>FECHA: 11/09/2024
CONTROL 1:  
Se evidencian los soportes que responden al control
CONTROL 2: 
Se evidencian los soportes que responden al control
Control 3: Para el periodo de análisis no fue necesario aplicar este control
ACCIÓN DE FORTALECIMIENTO:  
Se evidencian las actividades de fortlecimiento, con la actualización de docuemntación relevante
RIESGO MATERIALIZADO:
Para este periodo no se materializó el riesgo para el proceso
RECOMENDACIONES;
-Se recomienda oficializar el formato que se establece para realizar el seguimiento del PAA
-Se sugiere que para la formulación 2025 el control 3 sea reformulado, dado que no está redactado para prevenir el riesgo, sino cuando este ya se ha materializado</t>
  </si>
  <si>
    <r>
      <t xml:space="preserve">CONTROL No. 1. </t>
    </r>
    <r>
      <rPr>
        <sz val="12"/>
        <color rgb="FF000000"/>
        <rFont val="Times New Roman"/>
        <family val="1"/>
      </rPr>
      <t>Se evidenció la ejecución de la actividad de control</t>
    </r>
    <r>
      <rPr>
        <b/>
        <sz val="12"/>
        <color rgb="FF000000"/>
        <rFont val="Times New Roman"/>
        <family val="1"/>
      </rPr>
      <t xml:space="preserve">.
CONTROL No. 2. </t>
    </r>
    <r>
      <rPr>
        <sz val="12"/>
        <color rgb="FF000000"/>
        <rFont val="Times New Roman"/>
        <family val="1"/>
      </rPr>
      <t>Se evidenció la ejecución de la actividad de control.</t>
    </r>
    <r>
      <rPr>
        <b/>
        <sz val="12"/>
        <color rgb="FF000000"/>
        <rFont val="Times New Roman"/>
        <family val="1"/>
      </rPr>
      <t xml:space="preserve">
CONTROL No. 3. </t>
    </r>
    <r>
      <rPr>
        <sz val="12"/>
        <color rgb="FF000000"/>
        <rFont val="Times New Roman"/>
        <family val="1"/>
      </rPr>
      <t>Se reportó que durante este periodo no se dio aplicación a la actividad de control</t>
    </r>
    <r>
      <rPr>
        <b/>
        <sz val="12"/>
        <color rgb="FF000000"/>
        <rFont val="Times New Roman"/>
        <family val="1"/>
      </rPr>
      <t>.
ACCIÓN DE FORTALECIMIENTO:</t>
    </r>
    <r>
      <rPr>
        <sz val="12"/>
        <color rgb="FF000000"/>
        <rFont val="Times New Roman"/>
        <family val="1"/>
      </rPr>
      <t>Se evidenció la ejecución de la actividad de acción de fortalecimiento</t>
    </r>
    <r>
      <rPr>
        <b/>
        <sz val="12"/>
        <color rgb="FF000000"/>
        <rFont val="Times New Roman"/>
        <family val="1"/>
      </rPr>
      <t>.
RIESGO MATERIALIZADO:</t>
    </r>
    <r>
      <rPr>
        <sz val="12"/>
        <color rgb="FF000000"/>
        <rFont val="Times New Roman"/>
        <family val="1"/>
      </rPr>
      <t xml:space="preserve"> Para este periodo no se materializó el riesgo para el proceso.</t>
    </r>
  </si>
  <si>
    <t xml:space="preserve">La funcionaria o contratista asignada mensualmente realiza seguimiento a los avances de la ejecución del PAA reportada por el equipo auditor y lo registra en la herramienta de seguimiento definida por la jefatura de la OCI,  generando alertamientos frente a posibles retrasos </t>
  </si>
  <si>
    <t>Soportes de la herramienta de seguimiento</t>
  </si>
  <si>
    <t>Se ha realizado el seguimiento al avance en la ejecución del PAA y se registró en la herramienta de seguimiento establecida por la jefatura, no se han presentado retrasos para el periodo evaluado, se adjuntan evidencias de seguimiento con corte a 30 de agosto de 2024.</t>
  </si>
  <si>
    <t xml:space="preserve">La jefatura de Control Interno cuando al momento de evidenciar el incumplimiento de algún informe de ley procederá a emitir el informe respectivo </t>
  </si>
  <si>
    <t xml:space="preserve">Informe de ley emitido </t>
  </si>
  <si>
    <t>No se han presentado casos y por lo tanto no se ha requerido ejecutar este control.</t>
  </si>
  <si>
    <t>area de impacto</t>
  </si>
  <si>
    <t>PROBABILIDAD DE OCURRENCIA</t>
  </si>
  <si>
    <t>IMPACTO</t>
  </si>
  <si>
    <t>CONDICIONES RIESGO INHERENTE</t>
  </si>
  <si>
    <t>AFECTACIÓN ECONÓMICA O PRESUPUESTAL</t>
  </si>
  <si>
    <t>Económico</t>
  </si>
  <si>
    <t>MUY BAJA</t>
  </si>
  <si>
    <t>LEVE</t>
  </si>
  <si>
    <t>MUY BAJA - LEVE</t>
  </si>
  <si>
    <t>BAJO</t>
  </si>
  <si>
    <t>Afectación Menor a 700 SMLMV</t>
  </si>
  <si>
    <t>Leve</t>
  </si>
  <si>
    <t>BAJA</t>
  </si>
  <si>
    <t>MENOR</t>
  </si>
  <si>
    <t>MUY BAJA - MENOR</t>
  </si>
  <si>
    <t>Afectación Entre 700 y 1500 SMLMV</t>
  </si>
  <si>
    <t>Menor</t>
  </si>
  <si>
    <t>Económico y Reputacional</t>
  </si>
  <si>
    <t>MEDIA</t>
  </si>
  <si>
    <t>MODERADO</t>
  </si>
  <si>
    <t>MUY BAJA - MODERADO</t>
  </si>
  <si>
    <t>Afectación Entre 1500 y 2300 SMLMV</t>
  </si>
  <si>
    <t>Moderado</t>
  </si>
  <si>
    <t>ALTA</t>
  </si>
  <si>
    <t>MAYOR</t>
  </si>
  <si>
    <t>MUY BAJA - MAYOR</t>
  </si>
  <si>
    <t>ALTO</t>
  </si>
  <si>
    <t>Afectación Entre 2300 y 3000 SMLMV</t>
  </si>
  <si>
    <t>Mayor</t>
  </si>
  <si>
    <t>MUY ALTA</t>
  </si>
  <si>
    <t>CATASTRÓFICO</t>
  </si>
  <si>
    <t>MUY BAJA - CATASTRÓFICO</t>
  </si>
  <si>
    <t>EXTREMO</t>
  </si>
  <si>
    <t xml:space="preserve">Afectación Mayor a 3000 SMLMV </t>
  </si>
  <si>
    <t>Catastrófico</t>
  </si>
  <si>
    <t>BAJA - LEVE</t>
  </si>
  <si>
    <t>BAJA - MENOR</t>
  </si>
  <si>
    <t>AFECTACIÓN REPUTACIONAL</t>
  </si>
  <si>
    <t>BAJA - MODERADO</t>
  </si>
  <si>
    <t>El riesgo afecta la imagen de algún área de la organización.</t>
  </si>
  <si>
    <t>BAJA - MAYOR</t>
  </si>
  <si>
    <t>BAJA - CATASTRÓFICO</t>
  </si>
  <si>
    <t>MEDIA - LEVE</t>
  </si>
  <si>
    <t>El riesgo afecta la imagen de la entidad con efecto publicitario sostenido a nivel de sector administrativo o distrital</t>
  </si>
  <si>
    <t>MEDIA - MENOR</t>
  </si>
  <si>
    <t>El riesgo afecta la imagen de la entidad a nivel nacional, con efecto publicitario sostenido a nivel país</t>
  </si>
  <si>
    <t>MEDIA - MODERADO</t>
  </si>
  <si>
    <t>MEDIA - MAYOR</t>
  </si>
  <si>
    <t>MEDIA - CATASTRÓFICO</t>
  </si>
  <si>
    <t>ALTA - LEVE</t>
  </si>
  <si>
    <t>TIPO DE CONTROL</t>
  </si>
  <si>
    <t>ALTA - MENOR</t>
  </si>
  <si>
    <t>ALTA - MODERADO</t>
  </si>
  <si>
    <t>ALTA - MAYOR</t>
  </si>
  <si>
    <t>ALTA - CATASTRÓFICO</t>
  </si>
  <si>
    <t>MUY ALTA - LEVE</t>
  </si>
  <si>
    <t>IMPLEMENTACIÓN</t>
  </si>
  <si>
    <t>MUY ALTA - MENOR</t>
  </si>
  <si>
    <t>Automático</t>
  </si>
  <si>
    <t>MUY ALTA - MODERADO</t>
  </si>
  <si>
    <t>MUY ALTA - MAYOR</t>
  </si>
  <si>
    <t>MUY ALTA -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</si>
</sst>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b/>
      <sz val="12"/>
      <color theme="1"/>
      <name val="Times New Roman"/>
      <family val="1"/>
    </font>
    <font>
      <sz val="12"/>
      <color theme="1"/>
      <name val="Times New Roman"/>
      <family val="1"/>
    </font>
    <font>
      <sz val="14"/>
      <color theme="1"/>
      <name val="Times New Roman"/>
      <family val="1"/>
    </font>
    <font>
      <b/>
      <sz val="10"/>
      <color theme="1"/>
      <name val="Times New Roman"/>
      <family val="1"/>
    </font>
    <font>
      <sz val="14"/>
      <name val="Times New Roman"/>
      <family val="1"/>
    </font>
    <font>
      <sz val="11"/>
      <color theme="1"/>
      <name val="Calibri"/>
      <family val="2"/>
      <scheme val="minor"/>
    </font>
    <font>
      <b/>
      <sz val="11"/>
      <color theme="1"/>
      <name val="Calibri"/>
      <family val="2"/>
      <scheme val="minor"/>
    </font>
    <font>
      <b/>
      <sz val="16"/>
      <color theme="1"/>
      <name val="Times New Roman"/>
      <family val="1"/>
    </font>
    <font>
      <sz val="12"/>
      <name val="Times New Roman"/>
      <family val="1"/>
    </font>
    <font>
      <b/>
      <sz val="18"/>
      <color theme="1"/>
      <name val="Times New Roman"/>
      <family val="1"/>
    </font>
    <font>
      <sz val="10"/>
      <color theme="1"/>
      <name val="Times New Roman"/>
      <family val="1"/>
    </font>
    <font>
      <sz val="9"/>
      <color indexed="81"/>
      <name val="Tahoma"/>
      <family val="2"/>
    </font>
    <font>
      <b/>
      <sz val="9"/>
      <color indexed="81"/>
      <name val="Tahoma"/>
      <family val="2"/>
    </font>
    <font>
      <sz val="11"/>
      <color rgb="FF000000"/>
      <name val="Arial"/>
      <family val="2"/>
      <charset val="1"/>
    </font>
    <font>
      <sz val="12"/>
      <color rgb="FFFF0000"/>
      <name val="Times New Roman"/>
      <family val="1"/>
    </font>
    <font>
      <sz val="11"/>
      <color rgb="FF000000"/>
      <name val="Times New Roman"/>
      <family val="1"/>
    </font>
    <font>
      <b/>
      <sz val="12"/>
      <color rgb="FF000000"/>
      <name val="Times New Roman"/>
      <family val="1"/>
    </font>
    <font>
      <sz val="12"/>
      <color rgb="FF000000"/>
      <name val="Times New Roman"/>
      <family val="1"/>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4.9989318521683403E-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style="thin">
        <color indexed="64"/>
      </top>
      <bottom/>
      <diagonal/>
    </border>
    <border>
      <left style="medium">
        <color indexed="64"/>
      </left>
      <right style="medium">
        <color rgb="FF000000"/>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medium">
        <color indexed="64"/>
      </right>
      <top/>
      <bottom/>
      <diagonal/>
    </border>
    <border>
      <left style="thin">
        <color indexed="64"/>
      </left>
      <right style="medium">
        <color indexed="64"/>
      </right>
      <top/>
      <bottom style="thin">
        <color rgb="FF000000"/>
      </bottom>
      <diagonal/>
    </border>
    <border>
      <left style="medium">
        <color indexed="64"/>
      </left>
      <right style="thin">
        <color indexed="64"/>
      </right>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diagonal/>
    </border>
  </borders>
  <cellStyleXfs count="2">
    <xf numFmtId="0" fontId="0" fillId="0" borderId="0"/>
    <xf numFmtId="41" fontId="6" fillId="0" borderId="0" applyFont="0" applyFill="0" applyBorder="0" applyAlignment="0" applyProtection="0"/>
  </cellStyleXfs>
  <cellXfs count="221">
    <xf numFmtId="0" fontId="0" fillId="0" borderId="0" xfId="0"/>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wrapText="1"/>
    </xf>
    <xf numFmtId="0" fontId="0" fillId="0" borderId="0" xfId="0" applyAlignment="1">
      <alignment horizontal="center" vertical="center"/>
    </xf>
    <xf numFmtId="0" fontId="2" fillId="0" borderId="1" xfId="0" applyFont="1" applyBorder="1" applyAlignment="1">
      <alignment horizontal="center" vertical="center" textRotation="90"/>
    </xf>
    <xf numFmtId="0" fontId="1" fillId="0" borderId="0" xfId="0" applyFont="1" applyAlignment="1">
      <alignment horizontal="center"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textRotation="90" wrapText="1"/>
    </xf>
    <xf numFmtId="0" fontId="3" fillId="2" borderId="30" xfId="0" applyFont="1" applyFill="1" applyBorder="1" applyAlignment="1">
      <alignment horizontal="center" vertical="center" textRotation="90"/>
    </xf>
    <xf numFmtId="0" fontId="5"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2" fillId="2" borderId="31" xfId="0" applyFont="1" applyFill="1" applyBorder="1" applyAlignment="1">
      <alignment horizontal="center" vertical="center" textRotation="90" wrapText="1"/>
    </xf>
    <xf numFmtId="0" fontId="2" fillId="2" borderId="30" xfId="0" applyFont="1" applyFill="1" applyBorder="1" applyAlignment="1">
      <alignment horizontal="center" vertical="center" textRotation="90"/>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textRotation="90"/>
    </xf>
    <xf numFmtId="0" fontId="2" fillId="2" borderId="5" xfId="0" applyFont="1" applyFill="1" applyBorder="1" applyAlignment="1">
      <alignment horizontal="center" vertical="center" textRotation="90" wrapText="1"/>
    </xf>
    <xf numFmtId="0" fontId="2" fillId="2" borderId="30" xfId="0" applyFont="1" applyFill="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textRotation="90"/>
    </xf>
    <xf numFmtId="0" fontId="2" fillId="0" borderId="16" xfId="0" applyFont="1" applyBorder="1" applyAlignment="1">
      <alignment horizontal="center" vertical="center" textRotation="90" wrapText="1"/>
    </xf>
    <xf numFmtId="0" fontId="3" fillId="3" borderId="5" xfId="0" applyFont="1" applyFill="1" applyBorder="1" applyAlignment="1">
      <alignment horizontal="center" vertical="center" wrapText="1"/>
    </xf>
    <xf numFmtId="9" fontId="0" fillId="0" borderId="0" xfId="0" applyNumberFormat="1"/>
    <xf numFmtId="0" fontId="7" fillId="0" borderId="0" xfId="0" applyFont="1"/>
    <xf numFmtId="0" fontId="0" fillId="0" borderId="0" xfId="0" applyAlignment="1">
      <alignment wrapText="1"/>
    </xf>
    <xf numFmtId="9" fontId="0" fillId="0" borderId="0" xfId="0" applyNumberFormat="1" applyAlignment="1">
      <alignment horizontal="center"/>
    </xf>
    <xf numFmtId="0" fontId="1" fillId="0" borderId="0" xfId="0" applyFont="1" applyAlignment="1">
      <alignment horizontal="center" vertical="center"/>
    </xf>
    <xf numFmtId="0" fontId="2" fillId="0" borderId="0" xfId="0" applyFont="1" applyAlignment="1">
      <alignment horizontal="justify" vertical="center" wrapText="1"/>
    </xf>
    <xf numFmtId="0" fontId="2" fillId="2" borderId="23" xfId="0" applyFont="1" applyFill="1" applyBorder="1"/>
    <xf numFmtId="0" fontId="2" fillId="2" borderId="7" xfId="0" applyFont="1" applyFill="1" applyBorder="1"/>
    <xf numFmtId="0" fontId="2" fillId="0" borderId="10" xfId="0" applyFont="1" applyBorder="1" applyAlignment="1">
      <alignment horizontal="justify" vertical="center" wrapText="1"/>
    </xf>
    <xf numFmtId="0" fontId="2" fillId="0" borderId="1" xfId="0" applyFont="1" applyBorder="1" applyAlignment="1">
      <alignment horizontal="justify" vertical="center" wrapText="1"/>
    </xf>
    <xf numFmtId="0" fontId="1" fillId="2" borderId="5" xfId="0" applyFont="1" applyFill="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textRotation="90"/>
    </xf>
    <xf numFmtId="0" fontId="2" fillId="0" borderId="6" xfId="0" applyFont="1" applyBorder="1" applyAlignment="1">
      <alignment horizontal="center" vertical="center" textRotation="90" wrapText="1"/>
    </xf>
    <xf numFmtId="0" fontId="2" fillId="0" borderId="21" xfId="0" applyFont="1" applyBorder="1" applyAlignment="1">
      <alignment horizontal="left"/>
    </xf>
    <xf numFmtId="0" fontId="2" fillId="0" borderId="10" xfId="0" applyFont="1" applyBorder="1" applyAlignment="1">
      <alignment horizontal="center" vertical="center" textRotation="90"/>
    </xf>
    <xf numFmtId="0" fontId="2" fillId="0" borderId="29" xfId="0" applyFont="1" applyBorder="1" applyAlignment="1">
      <alignment horizontal="left"/>
    </xf>
    <xf numFmtId="0" fontId="2" fillId="2" borderId="31" xfId="0" applyFont="1" applyFill="1" applyBorder="1" applyAlignment="1">
      <alignment horizontal="center" vertical="center" wrapText="1"/>
    </xf>
    <xf numFmtId="0" fontId="11" fillId="0" borderId="0" xfId="0" applyFont="1"/>
    <xf numFmtId="0" fontId="4" fillId="0" borderId="0" xfId="0" applyFont="1"/>
    <xf numFmtId="0" fontId="11" fillId="2" borderId="3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6" xfId="0" applyFont="1" applyFill="1" applyBorder="1" applyAlignment="1">
      <alignment horizontal="center" vertical="center"/>
    </xf>
    <xf numFmtId="9" fontId="9" fillId="4" borderId="10" xfId="0" applyNumberFormat="1" applyFont="1" applyFill="1" applyBorder="1" applyAlignment="1">
      <alignment horizontal="center" vertical="center"/>
    </xf>
    <xf numFmtId="9" fontId="9" fillId="4" borderId="1" xfId="0" applyNumberFormat="1" applyFont="1" applyFill="1" applyBorder="1" applyAlignment="1">
      <alignment horizontal="center" vertical="center"/>
    </xf>
    <xf numFmtId="9" fontId="9" fillId="4" borderId="16" xfId="0" applyNumberFormat="1" applyFont="1" applyFill="1" applyBorder="1" applyAlignment="1">
      <alignment horizontal="center" vertical="center"/>
    </xf>
    <xf numFmtId="9" fontId="9" fillId="4" borderId="6" xfId="0" applyNumberFormat="1" applyFont="1" applyFill="1" applyBorder="1" applyAlignment="1">
      <alignment horizontal="center" vertical="center"/>
    </xf>
    <xf numFmtId="9"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textRotation="90"/>
    </xf>
    <xf numFmtId="164" fontId="2" fillId="4" borderId="10" xfId="0" applyNumberFormat="1" applyFont="1" applyFill="1" applyBorder="1" applyAlignment="1">
      <alignment horizontal="center" vertical="center"/>
    </xf>
    <xf numFmtId="0" fontId="3" fillId="4" borderId="10" xfId="0" applyFont="1" applyFill="1" applyBorder="1" applyAlignment="1">
      <alignment horizontal="center" vertical="center" textRotation="90"/>
    </xf>
    <xf numFmtId="9" fontId="2" fillId="4" borderId="10" xfId="0" applyNumberFormat="1" applyFont="1" applyFill="1" applyBorder="1" applyAlignment="1">
      <alignment horizontal="center" vertical="center" textRotation="90"/>
    </xf>
    <xf numFmtId="9"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textRotation="90"/>
    </xf>
    <xf numFmtId="16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textRotation="90"/>
    </xf>
    <xf numFmtId="9" fontId="2" fillId="4" borderId="1" xfId="0" applyNumberFormat="1" applyFont="1" applyFill="1" applyBorder="1" applyAlignment="1">
      <alignment horizontal="center" vertical="center" textRotation="90"/>
    </xf>
    <xf numFmtId="9" fontId="2" fillId="4" borderId="16" xfId="0" applyNumberFormat="1" applyFont="1" applyFill="1" applyBorder="1" applyAlignment="1">
      <alignment horizontal="center" vertical="center"/>
    </xf>
    <xf numFmtId="0" fontId="2" fillId="4" borderId="16" xfId="0" applyFont="1" applyFill="1" applyBorder="1" applyAlignment="1">
      <alignment horizontal="center" vertical="center" textRotation="90"/>
    </xf>
    <xf numFmtId="164" fontId="2" fillId="4" borderId="16" xfId="0" applyNumberFormat="1" applyFont="1" applyFill="1" applyBorder="1" applyAlignment="1">
      <alignment horizontal="center" vertical="center"/>
    </xf>
    <xf numFmtId="0" fontId="3" fillId="4" borderId="16" xfId="0" applyFont="1" applyFill="1" applyBorder="1" applyAlignment="1">
      <alignment horizontal="center" vertical="center" textRotation="90"/>
    </xf>
    <xf numFmtId="9" fontId="2" fillId="4" borderId="16" xfId="0" applyNumberFormat="1" applyFont="1" applyFill="1" applyBorder="1" applyAlignment="1">
      <alignment horizontal="center" vertical="center" textRotation="90"/>
    </xf>
    <xf numFmtId="9" fontId="2" fillId="4" borderId="6" xfId="0" applyNumberFormat="1" applyFont="1" applyFill="1" applyBorder="1" applyAlignment="1">
      <alignment horizontal="center" vertical="center"/>
    </xf>
    <xf numFmtId="0" fontId="2" fillId="4" borderId="6" xfId="0" applyFont="1" applyFill="1" applyBorder="1" applyAlignment="1">
      <alignment horizontal="center" vertical="center" textRotation="90"/>
    </xf>
    <xf numFmtId="164" fontId="2" fillId="4" borderId="6" xfId="0" applyNumberFormat="1" applyFont="1" applyFill="1" applyBorder="1" applyAlignment="1">
      <alignment horizontal="center" vertical="center"/>
    </xf>
    <xf numFmtId="0" fontId="3" fillId="4" borderId="6" xfId="0" applyFont="1" applyFill="1" applyBorder="1" applyAlignment="1">
      <alignment horizontal="center" vertical="center" textRotation="90"/>
    </xf>
    <xf numFmtId="9" fontId="2" fillId="4" borderId="6" xfId="0" applyNumberFormat="1" applyFont="1" applyFill="1" applyBorder="1" applyAlignment="1">
      <alignment horizontal="center" vertical="center" textRotation="90"/>
    </xf>
    <xf numFmtId="0" fontId="2" fillId="4" borderId="10" xfId="0" applyFont="1" applyFill="1" applyBorder="1" applyAlignment="1">
      <alignment vertical="center" textRotation="90"/>
    </xf>
    <xf numFmtId="0" fontId="2" fillId="4" borderId="1" xfId="0" applyFont="1" applyFill="1" applyBorder="1" applyAlignment="1">
      <alignment vertical="center" textRotation="90"/>
    </xf>
    <xf numFmtId="0" fontId="2" fillId="4" borderId="16" xfId="0" applyFont="1" applyFill="1" applyBorder="1" applyAlignment="1">
      <alignment vertical="center" textRotation="90"/>
    </xf>
    <xf numFmtId="0" fontId="2" fillId="4" borderId="6" xfId="0" applyFont="1" applyFill="1" applyBorder="1" applyAlignment="1">
      <alignment vertical="center" textRotation="90"/>
    </xf>
    <xf numFmtId="0" fontId="2" fillId="0" borderId="16" xfId="0" applyFont="1" applyBorder="1" applyAlignment="1">
      <alignment horizontal="justify"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9" fillId="0" borderId="16" xfId="0" applyFont="1" applyBorder="1" applyAlignment="1">
      <alignment horizontal="center" vertical="center" textRotation="90" wrapText="1"/>
    </xf>
    <xf numFmtId="0" fontId="9" fillId="0" borderId="1" xfId="0" applyFont="1" applyBorder="1" applyAlignment="1">
      <alignment horizontal="center" vertical="center" textRotation="90" wrapText="1"/>
    </xf>
    <xf numFmtId="14" fontId="11" fillId="0" borderId="46" xfId="0" applyNumberFormat="1"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6" fillId="0" borderId="6" xfId="0" applyFont="1" applyBorder="1" applyAlignment="1">
      <alignment horizontal="left" vertical="center" wrapText="1"/>
    </xf>
    <xf numFmtId="0" fontId="16" fillId="0" borderId="10" xfId="0" applyFont="1" applyBorder="1" applyAlignment="1">
      <alignment horizontal="left" vertical="center" wrapText="1"/>
    </xf>
    <xf numFmtId="0" fontId="16" fillId="0" borderId="33" xfId="0" applyFont="1" applyBorder="1" applyAlignment="1">
      <alignment horizontal="left" vertical="center" wrapText="1"/>
    </xf>
    <xf numFmtId="14" fontId="11" fillId="0" borderId="59" xfId="0" applyNumberFormat="1" applyFont="1" applyBorder="1" applyAlignment="1" applyProtection="1">
      <alignment horizontal="center" vertical="center"/>
      <protection locked="0"/>
    </xf>
    <xf numFmtId="14" fontId="11" fillId="0" borderId="60"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43" xfId="0" applyFont="1" applyFill="1" applyBorder="1" applyAlignment="1">
      <alignment horizontal="center" vertical="center"/>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3" fillId="4" borderId="10" xfId="0" applyFont="1" applyFill="1" applyBorder="1" applyAlignment="1">
      <alignment horizontal="center" vertical="center"/>
    </xf>
    <xf numFmtId="0" fontId="3" fillId="4" borderId="16"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11" xfId="0" applyFont="1" applyFill="1" applyBorder="1" applyAlignment="1">
      <alignment horizontal="center"/>
    </xf>
    <xf numFmtId="0" fontId="2" fillId="2" borderId="6" xfId="0" applyFont="1" applyFill="1" applyBorder="1" applyAlignment="1">
      <alignment horizontal="center"/>
    </xf>
    <xf numFmtId="0" fontId="2" fillId="2" borderId="12" xfId="0" applyFont="1" applyFill="1" applyBorder="1" applyAlignment="1">
      <alignment horizontal="center"/>
    </xf>
    <xf numFmtId="0" fontId="1" fillId="2" borderId="1" xfId="0" applyFont="1" applyFill="1" applyBorder="1" applyAlignment="1">
      <alignment horizontal="center"/>
    </xf>
    <xf numFmtId="0" fontId="11" fillId="0" borderId="47" xfId="0" applyFont="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4" fillId="0" borderId="53" xfId="0" applyFont="1" applyBorder="1" applyAlignment="1">
      <alignment vertical="center" wrapText="1"/>
    </xf>
    <xf numFmtId="0" fontId="14" fillId="0" borderId="58" xfId="0" applyFont="1" applyBorder="1" applyAlignment="1">
      <alignment vertical="center" wrapText="1"/>
    </xf>
    <xf numFmtId="0" fontId="16" fillId="0" borderId="53" xfId="0" applyFont="1" applyBorder="1" applyAlignment="1">
      <alignment vertical="center"/>
    </xf>
    <xf numFmtId="0" fontId="16" fillId="0" borderId="58" xfId="0" applyFont="1" applyBorder="1" applyAlignment="1">
      <alignment vertical="center"/>
    </xf>
    <xf numFmtId="9" fontId="3" fillId="4" borderId="10" xfId="0" applyNumberFormat="1" applyFont="1" applyFill="1" applyBorder="1" applyAlignment="1">
      <alignment horizontal="center" vertical="center"/>
    </xf>
    <xf numFmtId="9" fontId="3" fillId="4" borderId="16" xfId="0" applyNumberFormat="1" applyFont="1" applyFill="1" applyBorder="1" applyAlignment="1">
      <alignment horizontal="center" vertical="center"/>
    </xf>
    <xf numFmtId="0" fontId="16" fillId="0" borderId="30" xfId="0" applyFont="1" applyBorder="1" applyAlignment="1">
      <alignment vertical="center" wrapText="1"/>
    </xf>
    <xf numFmtId="0" fontId="16" fillId="0" borderId="57" xfId="0" applyFont="1" applyBorder="1" applyAlignment="1">
      <alignment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5" xfId="0" applyFont="1" applyBorder="1" applyAlignment="1">
      <alignment horizontal="center" vertical="center" wrapText="1"/>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28" xfId="0" applyFont="1" applyBorder="1" applyAlignment="1">
      <alignment horizontal="center" vertical="center"/>
    </xf>
    <xf numFmtId="0" fontId="1" fillId="0" borderId="25" xfId="0" applyFont="1" applyBorder="1" applyAlignment="1">
      <alignment horizontal="center" vertical="center"/>
    </xf>
    <xf numFmtId="49" fontId="4" fillId="0" borderId="2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49" fontId="4" fillId="0" borderId="25" xfId="0" applyNumberFormat="1"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26"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5" xfId="0" applyFont="1" applyBorder="1" applyAlignment="1">
      <alignment horizontal="center" vertical="center" wrapText="1"/>
    </xf>
    <xf numFmtId="14" fontId="1" fillId="0" borderId="20" xfId="0" applyNumberFormat="1" applyFont="1" applyBorder="1" applyAlignment="1">
      <alignment horizontal="center" vertical="center"/>
    </xf>
    <xf numFmtId="0" fontId="3" fillId="0" borderId="36"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9" fontId="3" fillId="0" borderId="9" xfId="0" applyNumberFormat="1" applyFont="1" applyBorder="1" applyAlignment="1">
      <alignment horizontal="center" vertical="center" wrapText="1"/>
    </xf>
    <xf numFmtId="9" fontId="3" fillId="0" borderId="33" xfId="0" applyNumberFormat="1" applyFont="1" applyBorder="1" applyAlignment="1">
      <alignment horizontal="center" vertical="center" wrapText="1"/>
    </xf>
    <xf numFmtId="0" fontId="3" fillId="0" borderId="18" xfId="0" applyFont="1" applyBorder="1" applyAlignment="1">
      <alignment horizontal="center" vertical="center"/>
    </xf>
    <xf numFmtId="9" fontId="3" fillId="0" borderId="32" xfId="0" applyNumberFormat="1"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0" borderId="10" xfId="0" applyFont="1" applyBorder="1" applyAlignment="1">
      <alignment horizontal="center" vertical="center" wrapText="1"/>
    </xf>
    <xf numFmtId="0" fontId="3" fillId="3" borderId="10"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2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 fillId="2" borderId="21" xfId="0" applyFont="1" applyFill="1" applyBorder="1" applyAlignment="1">
      <alignment horizontal="center" vertical="center"/>
    </xf>
    <xf numFmtId="0" fontId="2" fillId="0" borderId="13" xfId="0" applyFont="1" applyBorder="1" applyAlignment="1">
      <alignment horizontal="justify" vertical="center" wrapText="1"/>
    </xf>
    <xf numFmtId="0" fontId="2" fillId="0" borderId="15"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6" xfId="0" applyFont="1" applyBorder="1" applyAlignment="1">
      <alignment horizontal="justify" vertical="center" wrapText="1"/>
    </xf>
    <xf numFmtId="14" fontId="2" fillId="0" borderId="1" xfId="0" applyNumberFormat="1" applyFont="1" applyBorder="1" applyAlignment="1">
      <alignment horizontal="justify" vertical="center" wrapText="1"/>
    </xf>
    <xf numFmtId="41" fontId="3" fillId="0" borderId="9" xfId="1" applyFont="1" applyBorder="1" applyAlignment="1">
      <alignment horizontal="center" vertical="center" wrapText="1"/>
    </xf>
    <xf numFmtId="41" fontId="3" fillId="0" borderId="33" xfId="1" applyFont="1" applyBorder="1" applyAlignment="1">
      <alignment horizontal="center" vertical="center" wrapText="1"/>
    </xf>
    <xf numFmtId="9" fontId="3" fillId="4" borderId="9" xfId="0" applyNumberFormat="1" applyFont="1" applyFill="1" applyBorder="1" applyAlignment="1">
      <alignment horizontal="center" vertical="center"/>
    </xf>
    <xf numFmtId="9" fontId="3" fillId="4" borderId="33" xfId="0" applyNumberFormat="1" applyFont="1" applyFill="1" applyBorder="1" applyAlignment="1">
      <alignment horizontal="center" vertical="center"/>
    </xf>
    <xf numFmtId="0" fontId="1" fillId="0" borderId="19" xfId="0" applyFont="1" applyBorder="1" applyAlignment="1">
      <alignment horizontal="center" vertical="center" textRotation="90"/>
    </xf>
    <xf numFmtId="0" fontId="1" fillId="0" borderId="17" xfId="0" applyFont="1" applyBorder="1" applyAlignment="1">
      <alignment horizontal="center" vertical="center" textRotation="90"/>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1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0" fillId="4" borderId="9"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6" fillId="0" borderId="8" xfId="0" applyFont="1" applyBorder="1" applyAlignment="1">
      <alignment vertical="center" wrapText="1"/>
    </xf>
    <xf numFmtId="0" fontId="16" fillId="0" borderId="35" xfId="0" applyFont="1" applyBorder="1" applyAlignment="1">
      <alignment vertical="center" wrapText="1"/>
    </xf>
    <xf numFmtId="0" fontId="16" fillId="0" borderId="48" xfId="0" applyFont="1" applyBorder="1" applyAlignment="1">
      <alignment vertical="center" wrapText="1"/>
    </xf>
    <xf numFmtId="0" fontId="16" fillId="0" borderId="32" xfId="0" applyFont="1" applyBorder="1" applyAlignment="1">
      <alignment vertical="center" wrapText="1"/>
    </xf>
    <xf numFmtId="0" fontId="16" fillId="0" borderId="51" xfId="0" applyFont="1" applyBorder="1" applyAlignment="1">
      <alignment vertical="center" wrapText="1"/>
    </xf>
    <xf numFmtId="0" fontId="16" fillId="0" borderId="48" xfId="0" applyFont="1" applyBorder="1" applyAlignment="1">
      <alignment vertical="center"/>
    </xf>
    <xf numFmtId="0" fontId="16" fillId="0" borderId="32" xfId="0" applyFont="1" applyBorder="1" applyAlignment="1">
      <alignment vertical="center"/>
    </xf>
    <xf numFmtId="0" fontId="16" fillId="0" borderId="51" xfId="0" applyFont="1" applyBorder="1" applyAlignment="1">
      <alignment vertical="center"/>
    </xf>
    <xf numFmtId="9" fontId="3" fillId="4" borderId="6" xfId="0" applyNumberFormat="1" applyFont="1" applyFill="1" applyBorder="1" applyAlignment="1">
      <alignment horizontal="center" vertical="center"/>
    </xf>
    <xf numFmtId="9" fontId="3" fillId="4" borderId="1" xfId="0" applyNumberFormat="1" applyFont="1" applyFill="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14" fontId="2" fillId="0" borderId="35" xfId="0" applyNumberFormat="1" applyFont="1" applyBorder="1" applyAlignment="1">
      <alignment horizontal="center" vertical="center" wrapText="1"/>
    </xf>
    <xf numFmtId="0" fontId="1" fillId="0" borderId="12" xfId="0" applyFont="1" applyBorder="1" applyAlignment="1">
      <alignment horizontal="center" vertical="center" textRotation="90"/>
    </xf>
    <xf numFmtId="0" fontId="1" fillId="0" borderId="14" xfId="0" applyFont="1" applyBorder="1" applyAlignment="1">
      <alignment horizontal="center" vertical="center" textRotation="90"/>
    </xf>
    <xf numFmtId="41" fontId="3" fillId="0" borderId="32" xfId="1" applyFont="1" applyBorder="1" applyAlignment="1">
      <alignment horizontal="center" vertical="center" wrapText="1"/>
    </xf>
    <xf numFmtId="9" fontId="3" fillId="4" borderId="32" xfId="0" applyNumberFormat="1" applyFont="1" applyFill="1" applyBorder="1" applyAlignment="1">
      <alignment horizontal="center" vertical="center"/>
    </xf>
    <xf numFmtId="0" fontId="10" fillId="4" borderId="32" xfId="0" applyFont="1" applyFill="1" applyBorder="1" applyAlignment="1">
      <alignment horizontal="center" vertical="center" textRotation="90"/>
    </xf>
    <xf numFmtId="0" fontId="11" fillId="0" borderId="49"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1" fillId="0" borderId="52" xfId="0" applyFont="1" applyBorder="1" applyAlignment="1" applyProtection="1">
      <alignment horizontal="center" vertical="center" wrapText="1"/>
      <protection locked="0"/>
    </xf>
    <xf numFmtId="0" fontId="17" fillId="0" borderId="31"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55" xfId="0" applyFont="1" applyFill="1" applyBorder="1" applyAlignment="1">
      <alignment horizontal="center" vertical="center" wrapText="1"/>
    </xf>
  </cellXfs>
  <cellStyles count="2">
    <cellStyle name="Millares [0]" xfId="1" builtinId="6"/>
    <cellStyle name="Normal" xfId="0" builtinId="0"/>
  </cellStyles>
  <dxfs count="29">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theme="9" tint="0.39994506668294322"/>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ont>
        <b/>
        <i val="0"/>
        <color auto="1"/>
      </font>
      <fill>
        <patternFill>
          <bgColor theme="9" tint="0.39994506668294322"/>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
      <font>
        <b/>
        <i val="0"/>
        <color auto="1"/>
      </font>
      <fill>
        <patternFill>
          <bgColor rgb="FF00B050"/>
        </patternFill>
      </fill>
    </dxf>
    <dxf>
      <font>
        <b/>
        <i val="0"/>
        <color auto="1"/>
      </font>
      <fill>
        <patternFill>
          <bgColor theme="9" tint="0.39994506668294322"/>
        </patternFill>
      </fill>
    </dxf>
    <dxf>
      <font>
        <b/>
        <i val="0"/>
        <color auto="1"/>
      </font>
      <fill>
        <patternFill>
          <bgColor rgb="FF00B050"/>
        </patternFill>
      </fill>
    </dxf>
    <dxf>
      <font>
        <b/>
        <i val="0"/>
        <color auto="1"/>
      </font>
      <fill>
        <patternFill>
          <bgColor rgb="FFFFFF00"/>
        </patternFill>
      </fill>
    </dxf>
    <dxf>
      <font>
        <b/>
        <i val="0"/>
        <color auto="1"/>
      </font>
      <fill>
        <patternFill>
          <bgColor theme="5"/>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560916</xdr:colOff>
      <xdr:row>0</xdr:row>
      <xdr:rowOff>101599</xdr:rowOff>
    </xdr:from>
    <xdr:to>
      <xdr:col>1</xdr:col>
      <xdr:colOff>1238250</xdr:colOff>
      <xdr:row>7</xdr:row>
      <xdr:rowOff>99975</xdr:rowOff>
    </xdr:to>
    <xdr:pic>
      <xdr:nvPicPr>
        <xdr:cNvPr id="2" name="Imagen 1">
          <a:extLst>
            <a:ext uri="{FF2B5EF4-FFF2-40B4-BE49-F238E27FC236}">
              <a16:creationId xmlns:a16="http://schemas.microsoft.com/office/drawing/2014/main" id="{1BF5B8BD-5FBC-469D-A094-A625C186B6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46743"/>
        </a:xfrm>
        <a:prstGeom prst="rect">
          <a:avLst/>
        </a:prstGeom>
        <a:noFill/>
        <a:ln>
          <a:noFill/>
        </a:ln>
      </xdr:spPr>
    </xdr:pic>
    <xdr:clientData/>
  </xdr:twoCellAnchor>
  <xdr:twoCellAnchor editAs="oneCell">
    <xdr:from>
      <xdr:col>0</xdr:col>
      <xdr:colOff>560916</xdr:colOff>
      <xdr:row>0</xdr:row>
      <xdr:rowOff>101599</xdr:rowOff>
    </xdr:from>
    <xdr:to>
      <xdr:col>1</xdr:col>
      <xdr:colOff>1238250</xdr:colOff>
      <xdr:row>7</xdr:row>
      <xdr:rowOff>20600</xdr:rowOff>
    </xdr:to>
    <xdr:pic>
      <xdr:nvPicPr>
        <xdr:cNvPr id="3" name="Imagen 2">
          <a:extLst>
            <a:ext uri="{FF2B5EF4-FFF2-40B4-BE49-F238E27FC236}">
              <a16:creationId xmlns:a16="http://schemas.microsoft.com/office/drawing/2014/main" id="{903E7C49-892D-42E1-B280-2C565CD237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6" y="101599"/>
          <a:ext cx="1439334" cy="14525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DD74B-D3D9-46FB-9DAF-7C0A11A88DD8}">
  <dimension ref="A1:AT31"/>
  <sheetViews>
    <sheetView showGridLines="0" tabSelected="1" topLeftCell="AO20" zoomScale="80" zoomScaleNormal="80" zoomScaleSheetLayoutView="90" workbookViewId="0">
      <selection activeCell="AV19" sqref="AV19"/>
    </sheetView>
  </sheetViews>
  <sheetFormatPr defaultColWidth="11.42578125" defaultRowHeight="15.6"/>
  <cols>
    <col min="2" max="2" width="27.140625" customWidth="1"/>
    <col min="3" max="3" width="26" customWidth="1"/>
    <col min="4" max="4" width="19.140625" customWidth="1"/>
    <col min="5" max="5" width="25.42578125" customWidth="1"/>
    <col min="6" max="6" width="25.42578125" hidden="1" customWidth="1"/>
    <col min="7" max="8" width="20.140625" customWidth="1"/>
    <col min="9" max="9" width="9.42578125" customWidth="1"/>
    <col min="10" max="10" width="25.42578125" customWidth="1"/>
    <col min="11" max="11" width="32.85546875" customWidth="1"/>
    <col min="12" max="12" width="20.140625" style="1" customWidth="1"/>
    <col min="13" max="13" width="9.42578125" style="1" customWidth="1"/>
    <col min="14" max="14" width="26.85546875" style="1" customWidth="1"/>
    <col min="15" max="15" width="11.28515625" style="1" customWidth="1"/>
    <col min="16" max="16" width="1" style="1" customWidth="1"/>
    <col min="17" max="17" width="5.140625" style="1" customWidth="1"/>
    <col min="18" max="18" width="46.7109375" style="1" customWidth="1"/>
    <col min="19" max="19" width="15.85546875" style="1" customWidth="1"/>
    <col min="20" max="22" width="5.140625" style="1" customWidth="1"/>
    <col min="23" max="23" width="16.7109375" style="1" customWidth="1"/>
    <col min="24" max="24" width="11.42578125" style="1" customWidth="1"/>
    <col min="25" max="27" width="7.28515625" style="1" customWidth="1"/>
    <col min="28" max="28" width="10.85546875" style="1" customWidth="1"/>
    <col min="29" max="29" width="8" style="1" customWidth="1"/>
    <col min="30" max="31" width="7.28515625" style="1" customWidth="1"/>
    <col min="32" max="32" width="9.28515625" style="1" customWidth="1"/>
    <col min="33" max="33" width="8.5703125" style="4" customWidth="1"/>
    <col min="34" max="34" width="1" style="4" customWidth="1"/>
    <col min="35" max="35" width="26.85546875" style="4" customWidth="1"/>
    <col min="36" max="36" width="26.7109375" style="1" customWidth="1"/>
    <col min="37" max="37" width="20.85546875" style="1" customWidth="1"/>
    <col min="38" max="38" width="1" customWidth="1"/>
    <col min="39" max="39" width="18.28515625" customWidth="1"/>
    <col min="40" max="43" width="45" customWidth="1"/>
    <col min="44" max="44" width="1" customWidth="1"/>
    <col min="45" max="46" width="45" customWidth="1"/>
  </cols>
  <sheetData>
    <row r="1" spans="1:46" ht="15.75" customHeight="1">
      <c r="A1" s="129"/>
      <c r="B1" s="130"/>
      <c r="C1" s="169" t="s">
        <v>0</v>
      </c>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1"/>
      <c r="AQ1" s="129" t="s">
        <v>1</v>
      </c>
      <c r="AR1" s="130"/>
      <c r="AS1" s="133" t="s">
        <v>2</v>
      </c>
      <c r="AT1" s="134"/>
    </row>
    <row r="2" spans="1:46" ht="15.75" customHeight="1" thickBot="1">
      <c r="A2" s="167"/>
      <c r="B2" s="168"/>
      <c r="C2" s="141"/>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3"/>
      <c r="AQ2" s="131"/>
      <c r="AR2" s="132"/>
      <c r="AS2" s="135"/>
      <c r="AT2" s="136"/>
    </row>
    <row r="3" spans="1:46" ht="15.75" customHeight="1">
      <c r="A3" s="167"/>
      <c r="B3" s="168"/>
      <c r="C3" s="141"/>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3"/>
      <c r="AQ3" s="129" t="s">
        <v>3</v>
      </c>
      <c r="AR3" s="130"/>
      <c r="AS3" s="137" t="s">
        <v>4</v>
      </c>
      <c r="AT3" s="138"/>
    </row>
    <row r="4" spans="1:46" ht="16.5" customHeight="1" thickBot="1">
      <c r="A4" s="167"/>
      <c r="B4" s="168"/>
      <c r="C4" s="144"/>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6"/>
      <c r="AQ4" s="131"/>
      <c r="AR4" s="132"/>
      <c r="AS4" s="139"/>
      <c r="AT4" s="140"/>
    </row>
    <row r="5" spans="1:46" ht="20.45" customHeight="1">
      <c r="A5" s="167"/>
      <c r="B5" s="168"/>
      <c r="C5" s="141" t="s">
        <v>5</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3"/>
      <c r="AQ5" s="129" t="s">
        <v>6</v>
      </c>
      <c r="AR5" s="130"/>
      <c r="AS5" s="129" t="s">
        <v>7</v>
      </c>
      <c r="AT5" s="130"/>
    </row>
    <row r="6" spans="1:46" ht="15" customHeight="1" thickBot="1">
      <c r="A6" s="167"/>
      <c r="B6" s="168"/>
      <c r="C6" s="141"/>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3"/>
      <c r="AQ6" s="131"/>
      <c r="AR6" s="132"/>
      <c r="AS6" s="131"/>
      <c r="AT6" s="132"/>
    </row>
    <row r="7" spans="1:46" ht="15.75" customHeight="1">
      <c r="A7" s="167"/>
      <c r="B7" s="168"/>
      <c r="C7" s="141"/>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3"/>
      <c r="AQ7" s="129" t="s">
        <v>8</v>
      </c>
      <c r="AR7" s="130"/>
      <c r="AS7" s="147">
        <v>44651</v>
      </c>
      <c r="AT7" s="134"/>
    </row>
    <row r="8" spans="1:46" ht="16.5" customHeight="1" thickBot="1">
      <c r="A8" s="131"/>
      <c r="B8" s="132"/>
      <c r="C8" s="144"/>
      <c r="D8" s="145"/>
      <c r="E8" s="145"/>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6"/>
      <c r="AQ8" s="131"/>
      <c r="AR8" s="132"/>
      <c r="AS8" s="135"/>
      <c r="AT8" s="136"/>
    </row>
    <row r="10" spans="1:46" ht="54" customHeight="1">
      <c r="A10" s="92" t="s">
        <v>9</v>
      </c>
      <c r="B10" s="92"/>
      <c r="C10" s="92"/>
      <c r="D10" s="184" t="s">
        <v>10</v>
      </c>
      <c r="E10" s="185"/>
      <c r="F10" s="185"/>
      <c r="G10" s="185"/>
      <c r="H10" s="185"/>
      <c r="I10" s="185"/>
      <c r="J10" s="185"/>
      <c r="K10" s="185"/>
      <c r="L10" s="185"/>
      <c r="M10" s="186"/>
      <c r="N10" s="29"/>
      <c r="AG10" s="1"/>
      <c r="AH10" s="1"/>
      <c r="AI10" s="1"/>
    </row>
    <row r="11" spans="1:46" s="3" customFormat="1" ht="75" customHeight="1">
      <c r="A11" s="92" t="s">
        <v>11</v>
      </c>
      <c r="B11" s="92"/>
      <c r="C11" s="92"/>
      <c r="D11" s="99" t="s">
        <v>12</v>
      </c>
      <c r="E11" s="100"/>
      <c r="F11" s="100"/>
      <c r="G11" s="100"/>
      <c r="H11" s="100"/>
      <c r="I11" s="100"/>
      <c r="J11" s="100"/>
      <c r="K11" s="100"/>
      <c r="L11" s="100"/>
      <c r="M11" s="101"/>
      <c r="N11" s="30"/>
      <c r="O11" s="2"/>
      <c r="P11" s="2"/>
      <c r="Q11" s="2"/>
      <c r="R11" s="2"/>
      <c r="S11" s="2"/>
      <c r="T11" s="2"/>
      <c r="U11" s="2"/>
      <c r="V11" s="2"/>
      <c r="W11" s="2"/>
      <c r="X11" s="2"/>
      <c r="Y11" s="2"/>
      <c r="Z11" s="2"/>
      <c r="AA11" s="2"/>
      <c r="AB11" s="2"/>
      <c r="AC11" s="2"/>
      <c r="AD11" s="2"/>
      <c r="AE11" s="2"/>
      <c r="AF11" s="2"/>
      <c r="AG11" s="2"/>
      <c r="AH11" s="2"/>
      <c r="AI11" s="2"/>
      <c r="AJ11" s="2"/>
      <c r="AK11" s="2"/>
    </row>
    <row r="12" spans="1:46" s="3" customFormat="1" ht="75" customHeight="1">
      <c r="A12" s="92" t="s">
        <v>13</v>
      </c>
      <c r="B12" s="92"/>
      <c r="C12" s="92"/>
      <c r="D12" s="99" t="s">
        <v>14</v>
      </c>
      <c r="E12" s="100"/>
      <c r="F12" s="100"/>
      <c r="G12" s="100"/>
      <c r="H12" s="100"/>
      <c r="I12" s="100"/>
      <c r="J12" s="100"/>
      <c r="K12" s="100"/>
      <c r="L12" s="100"/>
      <c r="M12" s="101"/>
      <c r="N12" s="30"/>
      <c r="O12" s="2"/>
      <c r="P12" s="2"/>
      <c r="Q12" s="2"/>
      <c r="R12" s="2"/>
      <c r="S12" s="2"/>
      <c r="T12" s="2"/>
      <c r="U12" s="2"/>
      <c r="V12" s="2"/>
      <c r="W12" s="2"/>
      <c r="X12" s="2"/>
      <c r="Y12" s="2"/>
      <c r="Z12" s="2"/>
      <c r="AA12" s="2"/>
      <c r="AB12" s="2"/>
      <c r="AC12" s="2"/>
      <c r="AD12" s="2"/>
      <c r="AE12" s="2"/>
      <c r="AF12" s="2"/>
      <c r="AG12" s="2"/>
      <c r="AH12" s="2"/>
      <c r="AI12" s="2"/>
      <c r="AJ12" s="2"/>
      <c r="AK12" s="2"/>
    </row>
    <row r="13" spans="1:46" s="3" customFormat="1" ht="24.75" customHeight="1">
      <c r="A13" s="7"/>
      <c r="B13" s="7"/>
      <c r="C13" s="7"/>
      <c r="D13" s="7"/>
      <c r="E13" s="7"/>
      <c r="F13" s="7"/>
      <c r="G13" s="7"/>
      <c r="H13" s="7"/>
      <c r="I13" s="7"/>
      <c r="J13" s="7"/>
      <c r="K13" s="7"/>
      <c r="L13" s="7"/>
      <c r="M13" s="7"/>
      <c r="N13" s="7"/>
      <c r="O13" s="2"/>
      <c r="P13" s="2"/>
      <c r="Q13" s="2"/>
      <c r="R13" s="2"/>
      <c r="S13" s="2"/>
      <c r="T13" s="2"/>
      <c r="U13" s="2"/>
      <c r="V13" s="2"/>
      <c r="W13" s="2"/>
      <c r="X13" s="2"/>
      <c r="Y13" s="2"/>
      <c r="Z13" s="2"/>
      <c r="AA13" s="2"/>
      <c r="AB13" s="2"/>
      <c r="AC13" s="2"/>
      <c r="AD13" s="2"/>
      <c r="AE13" s="2"/>
      <c r="AF13" s="2"/>
      <c r="AG13" s="2"/>
      <c r="AH13" s="2"/>
      <c r="AI13" s="2"/>
      <c r="AJ13" s="2"/>
      <c r="AK13" s="2"/>
    </row>
    <row r="14" spans="1:46" s="3" customFormat="1" ht="24.75" customHeight="1">
      <c r="A14" s="187" t="s">
        <v>15</v>
      </c>
      <c r="B14" s="188"/>
      <c r="C14" s="188"/>
      <c r="D14" s="188"/>
      <c r="E14" s="188"/>
      <c r="F14" s="188"/>
      <c r="G14" s="188"/>
      <c r="H14" s="188"/>
      <c r="I14" s="188"/>
      <c r="J14" s="188"/>
      <c r="K14" s="188"/>
      <c r="L14" s="188"/>
      <c r="M14" s="188"/>
      <c r="N14" s="189"/>
      <c r="O14" s="190"/>
      <c r="P14" s="2"/>
      <c r="Q14" s="108" t="s">
        <v>16</v>
      </c>
      <c r="R14" s="109"/>
      <c r="S14" s="109"/>
      <c r="T14" s="110"/>
      <c r="U14" s="110"/>
      <c r="V14" s="110"/>
      <c r="W14" s="110"/>
      <c r="X14" s="110"/>
      <c r="Y14" s="110"/>
      <c r="Z14" s="109"/>
      <c r="AA14" s="109"/>
      <c r="AB14" s="109"/>
      <c r="AC14" s="109"/>
      <c r="AD14" s="109"/>
      <c r="AE14" s="109"/>
      <c r="AF14" s="109"/>
      <c r="AG14" s="111"/>
      <c r="AH14" s="2"/>
      <c r="AI14" s="104" t="s">
        <v>17</v>
      </c>
      <c r="AJ14" s="172"/>
      <c r="AK14" s="105"/>
      <c r="AM14" s="93" t="s">
        <v>18</v>
      </c>
      <c r="AN14" s="94"/>
      <c r="AO14" s="94"/>
      <c r="AP14" s="94"/>
      <c r="AQ14" s="95"/>
      <c r="AR14" s="43"/>
      <c r="AS14" s="104" t="s">
        <v>0</v>
      </c>
      <c r="AT14" s="105"/>
    </row>
    <row r="15" spans="1:46">
      <c r="A15" s="191"/>
      <c r="B15" s="192"/>
      <c r="C15" s="192"/>
      <c r="D15" s="192"/>
      <c r="E15" s="192"/>
      <c r="F15" s="192"/>
      <c r="G15" s="192"/>
      <c r="H15" s="192"/>
      <c r="I15" s="192"/>
      <c r="J15" s="192"/>
      <c r="K15" s="192"/>
      <c r="L15" s="192"/>
      <c r="M15" s="192"/>
      <c r="N15" s="193"/>
      <c r="O15" s="194"/>
      <c r="P15" s="2"/>
      <c r="Q15" s="31"/>
      <c r="R15" s="32"/>
      <c r="S15" s="32"/>
      <c r="T15" s="114" t="s">
        <v>19</v>
      </c>
      <c r="U15" s="114"/>
      <c r="V15" s="114"/>
      <c r="W15" s="114"/>
      <c r="X15" s="114"/>
      <c r="Y15" s="114"/>
      <c r="Z15" s="112"/>
      <c r="AA15" s="112"/>
      <c r="AB15" s="112"/>
      <c r="AC15" s="112"/>
      <c r="AD15" s="112"/>
      <c r="AE15" s="112"/>
      <c r="AF15" s="112"/>
      <c r="AG15" s="113"/>
      <c r="AH15" s="2"/>
      <c r="AI15" s="106"/>
      <c r="AJ15" s="97"/>
      <c r="AK15" s="107"/>
      <c r="AM15" s="96"/>
      <c r="AN15" s="97"/>
      <c r="AO15" s="97"/>
      <c r="AP15" s="97"/>
      <c r="AQ15" s="98"/>
      <c r="AR15" s="43"/>
      <c r="AS15" s="106"/>
      <c r="AT15" s="107"/>
    </row>
    <row r="16" spans="1:46" s="5" customFormat="1" ht="106.5" customHeight="1">
      <c r="A16" s="11" t="s">
        <v>20</v>
      </c>
      <c r="B16" s="12" t="s">
        <v>21</v>
      </c>
      <c r="C16" s="13" t="s">
        <v>22</v>
      </c>
      <c r="D16" s="13" t="s">
        <v>23</v>
      </c>
      <c r="E16" s="14" t="s">
        <v>24</v>
      </c>
      <c r="F16" s="24" t="s">
        <v>25</v>
      </c>
      <c r="G16" s="47" t="s">
        <v>26</v>
      </c>
      <c r="H16" s="14" t="s">
        <v>27</v>
      </c>
      <c r="I16" s="13" t="s">
        <v>28</v>
      </c>
      <c r="J16" s="13" t="s">
        <v>29</v>
      </c>
      <c r="K16" s="14" t="s">
        <v>30</v>
      </c>
      <c r="L16" s="14" t="s">
        <v>31</v>
      </c>
      <c r="M16" s="13" t="s">
        <v>28</v>
      </c>
      <c r="N16" s="13" t="s">
        <v>32</v>
      </c>
      <c r="O16" s="15" t="s">
        <v>33</v>
      </c>
      <c r="P16" s="2"/>
      <c r="Q16" s="16" t="s">
        <v>34</v>
      </c>
      <c r="R16" s="17" t="s">
        <v>35</v>
      </c>
      <c r="S16" s="35" t="s">
        <v>36</v>
      </c>
      <c r="T16" s="18" t="s">
        <v>37</v>
      </c>
      <c r="U16" s="18" t="s">
        <v>38</v>
      </c>
      <c r="V16" s="18" t="s">
        <v>39</v>
      </c>
      <c r="W16" s="18" t="s">
        <v>40</v>
      </c>
      <c r="X16" s="18" t="s">
        <v>41</v>
      </c>
      <c r="Y16" s="18" t="s">
        <v>42</v>
      </c>
      <c r="Z16" s="19" t="s">
        <v>43</v>
      </c>
      <c r="AA16" s="19" t="s">
        <v>44</v>
      </c>
      <c r="AB16" s="19" t="s">
        <v>28</v>
      </c>
      <c r="AC16" s="19" t="s">
        <v>45</v>
      </c>
      <c r="AD16" s="19" t="s">
        <v>28</v>
      </c>
      <c r="AE16" s="19" t="s">
        <v>32</v>
      </c>
      <c r="AF16" s="19" t="s">
        <v>46</v>
      </c>
      <c r="AG16" s="15" t="s">
        <v>47</v>
      </c>
      <c r="AH16" s="2"/>
      <c r="AI16" s="20" t="s">
        <v>48</v>
      </c>
      <c r="AJ16" s="17" t="s">
        <v>49</v>
      </c>
      <c r="AK16" s="42" t="s">
        <v>50</v>
      </c>
      <c r="AM16" s="81" t="s">
        <v>51</v>
      </c>
      <c r="AN16" s="45" t="s">
        <v>52</v>
      </c>
      <c r="AO16" s="45" t="s">
        <v>53</v>
      </c>
      <c r="AP16" s="45" t="s">
        <v>54</v>
      </c>
      <c r="AQ16" s="82" t="s">
        <v>55</v>
      </c>
      <c r="AR16" s="44"/>
      <c r="AS16" s="45" t="s">
        <v>56</v>
      </c>
      <c r="AT16" s="46" t="s">
        <v>57</v>
      </c>
    </row>
    <row r="17" spans="1:46" ht="249.75" customHeight="1">
      <c r="A17" s="158">
        <v>1</v>
      </c>
      <c r="B17" s="127" t="s">
        <v>58</v>
      </c>
      <c r="C17" s="165" t="s">
        <v>59</v>
      </c>
      <c r="D17" s="125" t="s">
        <v>60</v>
      </c>
      <c r="E17" s="165" t="s">
        <v>61</v>
      </c>
      <c r="F17" s="166"/>
      <c r="G17" s="127">
        <v>67</v>
      </c>
      <c r="H17" s="102" t="str">
        <f>IF(G17&lt;=0,"",IF(G17&lt;=2,"Muy Baja",IF(G17&lt;=24,"Baja",IF(G17&lt;=500,"Media",IF(G17&lt;=5000,"Alta","Muy Alta")))))</f>
        <v>Media</v>
      </c>
      <c r="I17" s="121">
        <f>IF(H17="","",IF(H17="Muy Baja",0.2,IF(H17="Baja",0.4,IF(H17="Media",0.6,IF(H17="Alta",0.8,IF(H17="Muy Alta",1,))))))</f>
        <v>0.6</v>
      </c>
      <c r="J17" s="156" t="s">
        <v>62</v>
      </c>
      <c r="K17" s="178" t="str">
        <f>+J17</f>
        <v>El riesgo afecta la imagen de la entidad con algunos usuarios de relevancia frente al logro de los objetivos.</v>
      </c>
      <c r="L17" s="102" t="str">
        <f>+VLOOKUP(K17,Datos!$O$4:$P$15,2,FALSE)</f>
        <v>Moderado</v>
      </c>
      <c r="M17" s="121">
        <f>IF(L17="","",IF(L17="Leve",0.2,IF(L17="Menor",0.4,IF(L17="Moderado",0.6,IF(L17="Mayor",0.8,IF(L17="Catastrófico",1,))))))</f>
        <v>0.6</v>
      </c>
      <c r="N17" s="180" t="str">
        <f>+CONCATENATE(H17, " - ", L17)</f>
        <v>Media - Moderado</v>
      </c>
      <c r="O17" s="195" t="str">
        <f>+VLOOKUP(N17,Datos!J4:K28,2,)</f>
        <v>MODERADO</v>
      </c>
      <c r="P17" s="39"/>
      <c r="Q17" s="21">
        <v>1</v>
      </c>
      <c r="R17" s="34" t="s">
        <v>63</v>
      </c>
      <c r="S17" s="48" t="str">
        <f t="shared" ref="S17:S21" si="0">IF(OR(T17="Preventivo",T17="Detectivo"),"Probabilidad",IF(T17="Correctivo","Impacto",""))</f>
        <v>Probabilidad</v>
      </c>
      <c r="T17" s="40" t="s">
        <v>64</v>
      </c>
      <c r="U17" s="40" t="s">
        <v>65</v>
      </c>
      <c r="V17" s="52" t="str">
        <f t="shared" ref="V17:V18" si="1">IF(AND(T17="Preventivo",U17="Automático"),"50%",IF(AND(T17="Preventivo",U17="Manual"),"40%",IF(AND(T17="Detectivo",U17="Automático"),"40%",IF(AND(T17="Detectivo",U17="Manual"),"30%",IF(AND(T17="Correctivo",U17="Automático"),"35%",IF(AND(T17="Correctivo",U17="Manual"),"25%",""))))))</f>
        <v>30%</v>
      </c>
      <c r="W17" s="10" t="s">
        <v>66</v>
      </c>
      <c r="X17" s="6" t="s">
        <v>67</v>
      </c>
      <c r="Y17" s="10" t="s">
        <v>68</v>
      </c>
      <c r="Z17" s="56">
        <f>IFERROR(IF(S17="Probabilidad",(I17-(+I17*V17)),IF(S17="Impacto",I17,"")),"")</f>
        <v>0.42</v>
      </c>
      <c r="AA17" s="57" t="str">
        <f t="shared" ref="AA17:AA21" si="2">IFERROR(IF(Z17="","",IF(Z17&lt;=0.2,"Muy Baja",IF(Z17&lt;=0.4,"Baja",IF(Z17&lt;=0.6,"Media",IF(Z17&lt;=0.8,"Alta","Muy Alta"))))),"")</f>
        <v>Media</v>
      </c>
      <c r="AB17" s="58">
        <f t="shared" ref="AB17:AB21" si="3">+Z17</f>
        <v>0.42</v>
      </c>
      <c r="AC17" s="59" t="str">
        <f t="shared" ref="AC17:AC21" si="4">IFERROR(IF(AD17="","",IF(AD17&lt;=0.2,"Leve",IF(AD17&lt;=0.4,"Menor",IF(AD17&lt;=0.6,"Moderado",IF(AD17&lt;=0.8,"Mayor","Catastrófico"))))),"")</f>
        <v>Moderado</v>
      </c>
      <c r="AD17" s="56">
        <f>IFERROR(IF(S17="Impacto",(M17-(+M17*V17)),IF(S17="Probabilidad",M17,"")),"")</f>
        <v>0.6</v>
      </c>
      <c r="AE17" s="60" t="str">
        <f>+CONCATENATE(AA17, " - ", AC17)</f>
        <v>Media - Moderado</v>
      </c>
      <c r="AF17" s="76" t="str">
        <f>+VLOOKUP(AE17,Datos!$J$4:$K$28,2,)</f>
        <v>MODERADO</v>
      </c>
      <c r="AG17" s="182" t="s">
        <v>69</v>
      </c>
      <c r="AH17" s="39"/>
      <c r="AI17" s="173" t="s">
        <v>70</v>
      </c>
      <c r="AJ17" s="175" t="s">
        <v>71</v>
      </c>
      <c r="AK17" s="177">
        <v>45291</v>
      </c>
      <c r="AM17" s="85">
        <v>45545</v>
      </c>
      <c r="AN17" s="86" t="s">
        <v>72</v>
      </c>
      <c r="AO17" s="117" t="s">
        <v>73</v>
      </c>
      <c r="AP17" s="119" t="s">
        <v>74</v>
      </c>
      <c r="AQ17" s="115"/>
      <c r="AR17" s="44"/>
      <c r="AS17" s="123" t="s">
        <v>75</v>
      </c>
      <c r="AT17" s="218" t="s">
        <v>76</v>
      </c>
    </row>
    <row r="18" spans="1:46" ht="250.5" customHeight="1">
      <c r="A18" s="150"/>
      <c r="B18" s="128"/>
      <c r="C18" s="155"/>
      <c r="D18" s="126"/>
      <c r="E18" s="155"/>
      <c r="F18" s="162"/>
      <c r="G18" s="128"/>
      <c r="H18" s="103"/>
      <c r="I18" s="122"/>
      <c r="J18" s="157"/>
      <c r="K18" s="179"/>
      <c r="L18" s="103"/>
      <c r="M18" s="122"/>
      <c r="N18" s="181"/>
      <c r="O18" s="196"/>
      <c r="P18" s="41"/>
      <c r="Q18" s="9">
        <v>2</v>
      </c>
      <c r="R18" s="80" t="s">
        <v>77</v>
      </c>
      <c r="S18" s="50" t="str">
        <f t="shared" si="0"/>
        <v>Impacto</v>
      </c>
      <c r="T18" s="22" t="s">
        <v>78</v>
      </c>
      <c r="U18" s="22" t="s">
        <v>65</v>
      </c>
      <c r="V18" s="54" t="str">
        <f t="shared" si="1"/>
        <v>25%</v>
      </c>
      <c r="W18" s="83" t="s">
        <v>79</v>
      </c>
      <c r="X18" s="22" t="s">
        <v>80</v>
      </c>
      <c r="Y18" s="23" t="s">
        <v>81</v>
      </c>
      <c r="Z18" s="66">
        <f>IFERROR(IF(AND(S17="Probabilidad",S18="Probabilidad"),(AB17-(+AB17*V18)),IF(S18="Probabilidad",(I17-(+I17*V18)),IF(S18="Impacto",AB17,""))),"")</f>
        <v>0.42</v>
      </c>
      <c r="AA18" s="67" t="str">
        <f t="shared" ref="AA18" si="5">IFERROR(IF(Z18="","",IF(Z18&lt;=0.2,"Muy Baja",IF(Z18&lt;=0.4,"Baja",IF(Z18&lt;=0.6,"Media",IF(Z18&lt;=0.8,"Alta","Muy Alta"))))),"")</f>
        <v>Media</v>
      </c>
      <c r="AB18" s="68">
        <f t="shared" ref="AB18" si="6">+Z18</f>
        <v>0.42</v>
      </c>
      <c r="AC18" s="69" t="str">
        <f t="shared" ref="AC18" si="7">IFERROR(IF(AD18="","",IF(AD18&lt;=0.2,"Leve",IF(AD18&lt;=0.4,"Menor",IF(AD18&lt;=0.6,"Moderado",IF(AD18&lt;=0.8,"Mayor","Catastrófico"))))),"")</f>
        <v>Moderado</v>
      </c>
      <c r="AD18" s="66">
        <f>IFERROR(IF(AND(S17="Impacto",S17="Impacto"),(AD17-(+AD17*V18)),IF(S18="Impacto",(M17-(+M17*V18)),IF(S18="Probabilidad",AD17,""))),"")</f>
        <v>0.44999999999999996</v>
      </c>
      <c r="AE18" s="70" t="str">
        <f t="shared" ref="AE18" si="8">+CONCATENATE(AA18, " - ", AC18)</f>
        <v>Media - Moderado</v>
      </c>
      <c r="AF18" s="78" t="str">
        <f>+VLOOKUP(AE18,Datos!$J$4:$K$28,2,)</f>
        <v>MODERADO</v>
      </c>
      <c r="AG18" s="183"/>
      <c r="AH18" s="41"/>
      <c r="AI18" s="174"/>
      <c r="AJ18" s="176"/>
      <c r="AK18" s="176"/>
      <c r="AM18" s="85">
        <v>45545</v>
      </c>
      <c r="AN18" s="87" t="s">
        <v>82</v>
      </c>
      <c r="AO18" s="118"/>
      <c r="AP18" s="120"/>
      <c r="AQ18" s="116"/>
      <c r="AR18" s="43"/>
      <c r="AS18" s="124"/>
      <c r="AT18" s="219"/>
    </row>
    <row r="19" spans="1:46" ht="237" customHeight="1">
      <c r="A19" s="148">
        <v>2</v>
      </c>
      <c r="B19" s="151" t="s">
        <v>58</v>
      </c>
      <c r="C19" s="153" t="s">
        <v>83</v>
      </c>
      <c r="D19" s="153" t="s">
        <v>84</v>
      </c>
      <c r="E19" s="153" t="s">
        <v>85</v>
      </c>
      <c r="F19" s="160"/>
      <c r="G19" s="151">
        <v>15</v>
      </c>
      <c r="H19" s="163" t="str">
        <f>IF(G19&lt;=0,"",IF(G19&lt;=2,"Muy Baja",IF(G19&lt;=24,"Baja",IF(G19&lt;=500,"Media",IF(G19&lt;=5000,"Alta","Muy Alta")))))</f>
        <v>Baja</v>
      </c>
      <c r="I19" s="205">
        <f>IF(H19="","",IF(H19="Muy Baja",0.2,IF(H19="Baja",0.4,IF(H19="Media",0.6,IF(H19="Alta",0.8,IF(H19="Muy Alta",1,))))))</f>
        <v>0.4</v>
      </c>
      <c r="J19" s="159" t="s">
        <v>86</v>
      </c>
      <c r="K19" s="212" t="str">
        <f>+J19</f>
        <v>El riesgo afecta la imagen de la entidad internamente, de conocimiento general nivel interno, de junta directiva y/o de proveedores</v>
      </c>
      <c r="L19" s="163" t="str">
        <f>+VLOOKUP(K19,Datos!$O$4:$P$15,2,FALSE)</f>
        <v>Menor</v>
      </c>
      <c r="M19" s="205">
        <f>IF(L19="","",IF(L19="Leve",0.2,IF(L19="Menor",0.4,IF(L19="Moderado",0.6,IF(L19="Mayor",0.8,IF(L19="Catastrófico",1,))))))</f>
        <v>0.4</v>
      </c>
      <c r="N19" s="213" t="str">
        <f>+CONCATENATE(H19, " - ", L19)</f>
        <v>Baja - Menor</v>
      </c>
      <c r="O19" s="214" t="str">
        <f>+VLOOKUP(N19,Datos!J10:K34,2,)</f>
        <v>MODERADO</v>
      </c>
      <c r="P19" s="2"/>
      <c r="Q19" s="36">
        <v>1</v>
      </c>
      <c r="R19" s="33" t="s">
        <v>87</v>
      </c>
      <c r="S19" s="51" t="str">
        <f t="shared" si="0"/>
        <v>Probabilidad</v>
      </c>
      <c r="T19" s="37" t="s">
        <v>88</v>
      </c>
      <c r="U19" s="37" t="s">
        <v>65</v>
      </c>
      <c r="V19" s="55" t="str">
        <f t="shared" ref="V19:V21" si="9">IF(AND(T19="Preventivo",U19="Automático"),"50%",IF(AND(T19="Preventivo",U19="Manual"),"40%",IF(AND(T19="Detectivo",U19="Automático"),"40%",IF(AND(T19="Detectivo",U19="Manual"),"30%",IF(AND(T19="Correctivo",U19="Automático"),"35%",IF(AND(T19="Correctivo",U19="Manual"),"25%",""))))))</f>
        <v>40%</v>
      </c>
      <c r="W19" s="83" t="s">
        <v>79</v>
      </c>
      <c r="X19" s="38" t="s">
        <v>89</v>
      </c>
      <c r="Y19" s="38" t="s">
        <v>90</v>
      </c>
      <c r="Z19" s="71">
        <f>IFERROR(IF(S19="Probabilidad",(I19-(+I19*V19)),IF(S19="Impacto",I19,"")),"")</f>
        <v>0.24</v>
      </c>
      <c r="AA19" s="72" t="str">
        <f t="shared" si="2"/>
        <v>Baja</v>
      </c>
      <c r="AB19" s="73">
        <f t="shared" si="3"/>
        <v>0.24</v>
      </c>
      <c r="AC19" s="74" t="str">
        <f t="shared" si="4"/>
        <v>Menor</v>
      </c>
      <c r="AD19" s="71">
        <f>IFERROR(IF(S19="Impacto",(M19-(+M19*V19)),IF(S19="Probabilidad",M19,"")),"")</f>
        <v>0.4</v>
      </c>
      <c r="AE19" s="75" t="str">
        <f>+CONCATENATE(AA19, " - ", AC19)</f>
        <v>Baja - Menor</v>
      </c>
      <c r="AF19" s="79" t="str">
        <f>+VLOOKUP(AE19,Datos!$J$4:$K$28,2,)</f>
        <v>MODERADO</v>
      </c>
      <c r="AG19" s="210" t="s">
        <v>91</v>
      </c>
      <c r="AH19" s="2"/>
      <c r="AI19" s="207" t="s">
        <v>70</v>
      </c>
      <c r="AJ19" s="207" t="s">
        <v>92</v>
      </c>
      <c r="AK19" s="209">
        <v>45290</v>
      </c>
      <c r="AM19" s="85">
        <v>45545</v>
      </c>
      <c r="AN19" s="88" t="s">
        <v>93</v>
      </c>
      <c r="AO19" s="199" t="s">
        <v>73</v>
      </c>
      <c r="AP19" s="202" t="s">
        <v>74</v>
      </c>
      <c r="AQ19" s="215"/>
      <c r="AR19" s="43"/>
      <c r="AS19" s="197" t="s">
        <v>94</v>
      </c>
      <c r="AT19" s="220" t="s">
        <v>95</v>
      </c>
    </row>
    <row r="20" spans="1:46" ht="236.25" customHeight="1">
      <c r="A20" s="149"/>
      <c r="B20" s="152"/>
      <c r="C20" s="154"/>
      <c r="D20" s="154"/>
      <c r="E20" s="154"/>
      <c r="F20" s="161"/>
      <c r="G20" s="152"/>
      <c r="H20" s="164"/>
      <c r="I20" s="206"/>
      <c r="J20" s="159"/>
      <c r="K20" s="212"/>
      <c r="L20" s="164"/>
      <c r="M20" s="206"/>
      <c r="N20" s="213"/>
      <c r="O20" s="214"/>
      <c r="P20" s="2"/>
      <c r="Q20" s="8">
        <v>2</v>
      </c>
      <c r="R20" s="33" t="s">
        <v>96</v>
      </c>
      <c r="S20" s="49" t="str">
        <f t="shared" si="0"/>
        <v>Probabilidad</v>
      </c>
      <c r="T20" s="6" t="s">
        <v>64</v>
      </c>
      <c r="U20" s="6" t="s">
        <v>65</v>
      </c>
      <c r="V20" s="53" t="str">
        <f t="shared" si="9"/>
        <v>30%</v>
      </c>
      <c r="W20" s="83" t="s">
        <v>79</v>
      </c>
      <c r="X20" s="10" t="s">
        <v>89</v>
      </c>
      <c r="Y20" s="84" t="s">
        <v>97</v>
      </c>
      <c r="Z20" s="61">
        <f>IFERROR(IF(AND(S19="Probabilidad",S20="Probabilidad"),(AB19-(+AB19*V20)),IF(S20="Probabilidad",(I19-(+I19*V20)),IF(S20="Impacto",AB19,""))),"")</f>
        <v>0.16799999999999998</v>
      </c>
      <c r="AA20" s="62" t="str">
        <f t="shared" si="2"/>
        <v>Muy Baja</v>
      </c>
      <c r="AB20" s="63">
        <f t="shared" si="3"/>
        <v>0.16799999999999998</v>
      </c>
      <c r="AC20" s="64" t="str">
        <f t="shared" si="4"/>
        <v>Menor</v>
      </c>
      <c r="AD20" s="61">
        <f>IFERROR(IF(AND(S19="Impacto",S19="Impacto"),(AD19-(+AD19*V20)),IF(S20="Impacto",(M19-(+M19*V20)),IF(S20="Probabilidad",AD19,""))),"")</f>
        <v>0.4</v>
      </c>
      <c r="AE20" s="65" t="str">
        <f t="shared" ref="AE20:AE21" si="10">+CONCATENATE(AA20, " - ", AC20)</f>
        <v>Muy Baja - Menor</v>
      </c>
      <c r="AF20" s="77" t="str">
        <f>+VLOOKUP(AE20,Datos!$J$4:$K$28,2,)</f>
        <v>BAJO</v>
      </c>
      <c r="AG20" s="211"/>
      <c r="AH20" s="2"/>
      <c r="AI20" s="207"/>
      <c r="AJ20" s="207"/>
      <c r="AK20" s="207"/>
      <c r="AM20" s="91">
        <v>45545</v>
      </c>
      <c r="AN20" s="87" t="s">
        <v>98</v>
      </c>
      <c r="AO20" s="200"/>
      <c r="AP20" s="203"/>
      <c r="AQ20" s="216"/>
      <c r="AR20" s="43"/>
      <c r="AS20" s="198"/>
      <c r="AT20" s="220"/>
    </row>
    <row r="21" spans="1:46" ht="260.25" customHeight="1">
      <c r="A21" s="150"/>
      <c r="B21" s="128"/>
      <c r="C21" s="155"/>
      <c r="D21" s="155"/>
      <c r="E21" s="155"/>
      <c r="F21" s="162"/>
      <c r="G21" s="128"/>
      <c r="H21" s="103"/>
      <c r="I21" s="122"/>
      <c r="J21" s="157"/>
      <c r="K21" s="179"/>
      <c r="L21" s="103"/>
      <c r="M21" s="122"/>
      <c r="N21" s="181"/>
      <c r="O21" s="196"/>
      <c r="P21" s="2"/>
      <c r="Q21" s="9">
        <v>3</v>
      </c>
      <c r="R21" s="80" t="s">
        <v>99</v>
      </c>
      <c r="S21" s="50" t="str">
        <f t="shared" si="0"/>
        <v>Impacto</v>
      </c>
      <c r="T21" s="22" t="s">
        <v>78</v>
      </c>
      <c r="U21" s="22" t="s">
        <v>65</v>
      </c>
      <c r="V21" s="54" t="str">
        <f t="shared" si="9"/>
        <v>25%</v>
      </c>
      <c r="W21" s="83" t="s">
        <v>79</v>
      </c>
      <c r="X21" s="22" t="s">
        <v>80</v>
      </c>
      <c r="Y21" s="23" t="s">
        <v>100</v>
      </c>
      <c r="Z21" s="66">
        <f>IFERROR(IF(AND(S20="Probabilidad",S21="Probabilidad"),(AB20-(+AB20*V21)),IF(S21="Probabilidad",(I19-(+I19*V21)),IF(S21="Impacto",AB20,""))),"")</f>
        <v>0.16799999999999998</v>
      </c>
      <c r="AA21" s="67" t="str">
        <f t="shared" si="2"/>
        <v>Muy Baja</v>
      </c>
      <c r="AB21" s="68">
        <f t="shared" si="3"/>
        <v>0.16799999999999998</v>
      </c>
      <c r="AC21" s="69" t="str">
        <f t="shared" si="4"/>
        <v>Menor</v>
      </c>
      <c r="AD21" s="66">
        <f>IFERROR(IF(AND(S20="Impacto",S20="Impacto"),(AD20-(+AD20*V21)),IF(S21="Impacto",(M19-(+M19*V21)),IF(S21="Probabilidad",AD20,""))),"")</f>
        <v>0.30000000000000004</v>
      </c>
      <c r="AE21" s="70" t="str">
        <f t="shared" si="10"/>
        <v>Muy Baja - Menor</v>
      </c>
      <c r="AF21" s="78" t="str">
        <f>+VLOOKUP(AE21,Datos!$J$4:$K$28,2,)</f>
        <v>BAJO</v>
      </c>
      <c r="AG21" s="183"/>
      <c r="AH21" s="2"/>
      <c r="AI21" s="208"/>
      <c r="AJ21" s="208"/>
      <c r="AK21" s="208"/>
      <c r="AM21" s="90">
        <v>45545</v>
      </c>
      <c r="AN21" s="89" t="s">
        <v>101</v>
      </c>
      <c r="AO21" s="201"/>
      <c r="AP21" s="204"/>
      <c r="AQ21" s="217"/>
      <c r="AR21" s="43"/>
      <c r="AS21" s="124"/>
      <c r="AT21" s="219"/>
    </row>
    <row r="22" spans="1:46" ht="15.75">
      <c r="P22" s="2"/>
      <c r="AR22" s="43"/>
    </row>
    <row r="23" spans="1:46">
      <c r="P23" s="2"/>
    </row>
    <row r="24" spans="1:46">
      <c r="P24" s="2"/>
    </row>
    <row r="25" spans="1:46">
      <c r="P25" s="2"/>
    </row>
    <row r="26" spans="1:46">
      <c r="P26" s="2"/>
    </row>
    <row r="27" spans="1:46">
      <c r="P27" s="2"/>
    </row>
    <row r="28" spans="1:46">
      <c r="P28" s="2"/>
    </row>
    <row r="29" spans="1:46">
      <c r="P29" s="2"/>
    </row>
    <row r="30" spans="1:46">
      <c r="P30" s="2"/>
    </row>
    <row r="31" spans="1:46">
      <c r="P31" s="2"/>
    </row>
  </sheetData>
  <mergeCells count="72">
    <mergeCell ref="AS19:AS21"/>
    <mergeCell ref="AT19:AT21"/>
    <mergeCell ref="AO19:AO21"/>
    <mergeCell ref="AP19:AP21"/>
    <mergeCell ref="I19:I21"/>
    <mergeCell ref="AI19:AI21"/>
    <mergeCell ref="AJ19:AJ21"/>
    <mergeCell ref="AK19:AK21"/>
    <mergeCell ref="AG19:AG21"/>
    <mergeCell ref="K19:K21"/>
    <mergeCell ref="L19:L21"/>
    <mergeCell ref="M19:M21"/>
    <mergeCell ref="N19:N21"/>
    <mergeCell ref="O19:O21"/>
    <mergeCell ref="AQ19:AQ21"/>
    <mergeCell ref="A1:B8"/>
    <mergeCell ref="C1:AP4"/>
    <mergeCell ref="AI14:AK15"/>
    <mergeCell ref="AI17:AI18"/>
    <mergeCell ref="AJ17:AJ18"/>
    <mergeCell ref="AK17:AK18"/>
    <mergeCell ref="K17:K18"/>
    <mergeCell ref="N17:N18"/>
    <mergeCell ref="AG17:AG18"/>
    <mergeCell ref="A10:C10"/>
    <mergeCell ref="D10:M10"/>
    <mergeCell ref="A11:C11"/>
    <mergeCell ref="D11:M11"/>
    <mergeCell ref="I17:I18"/>
    <mergeCell ref="A14:O15"/>
    <mergeCell ref="O17:O18"/>
    <mergeCell ref="A19:A21"/>
    <mergeCell ref="B19:B21"/>
    <mergeCell ref="C19:C21"/>
    <mergeCell ref="D19:D21"/>
    <mergeCell ref="J17:J18"/>
    <mergeCell ref="A17:A18"/>
    <mergeCell ref="J19:J21"/>
    <mergeCell ref="B17:B18"/>
    <mergeCell ref="E19:E21"/>
    <mergeCell ref="F19:F21"/>
    <mergeCell ref="G19:G21"/>
    <mergeCell ref="H19:H21"/>
    <mergeCell ref="H17:H18"/>
    <mergeCell ref="E17:E18"/>
    <mergeCell ref="F17:F18"/>
    <mergeCell ref="C17:C18"/>
    <mergeCell ref="AQ1:AR2"/>
    <mergeCell ref="AS1:AT2"/>
    <mergeCell ref="AQ3:AR4"/>
    <mergeCell ref="AS3:AT4"/>
    <mergeCell ref="C5:AP8"/>
    <mergeCell ref="AQ5:AR6"/>
    <mergeCell ref="AS5:AT6"/>
    <mergeCell ref="AQ7:AR8"/>
    <mergeCell ref="AS7:AT8"/>
    <mergeCell ref="A12:C12"/>
    <mergeCell ref="AM14:AQ15"/>
    <mergeCell ref="D12:M12"/>
    <mergeCell ref="L17:L18"/>
    <mergeCell ref="AS14:AT15"/>
    <mergeCell ref="Q14:AG14"/>
    <mergeCell ref="Z15:AG15"/>
    <mergeCell ref="T15:Y15"/>
    <mergeCell ref="AQ17:AQ18"/>
    <mergeCell ref="AO17:AO18"/>
    <mergeCell ref="AP17:AP18"/>
    <mergeCell ref="M17:M18"/>
    <mergeCell ref="AS17:AS18"/>
    <mergeCell ref="AT17:AT18"/>
    <mergeCell ref="D17:D18"/>
    <mergeCell ref="G17:G18"/>
  </mergeCells>
  <conditionalFormatting sqref="H17:H21">
    <cfRule type="cellIs" dxfId="28" priority="127" operator="equal">
      <formula>"Muy Alta"</formula>
    </cfRule>
    <cfRule type="cellIs" dxfId="27" priority="128" operator="equal">
      <formula>"Alta"</formula>
    </cfRule>
    <cfRule type="cellIs" dxfId="26" priority="129" operator="equal">
      <formula>"Media"</formula>
    </cfRule>
    <cfRule type="cellIs" dxfId="25" priority="130" operator="equal">
      <formula>"Muy Baja"</formula>
    </cfRule>
    <cfRule type="cellIs" dxfId="24" priority="131" operator="equal">
      <formula>"Baja"</formula>
    </cfRule>
  </conditionalFormatting>
  <conditionalFormatting sqref="L17:L21">
    <cfRule type="cellIs" dxfId="23" priority="122" operator="equal">
      <formula>"Leve"</formula>
    </cfRule>
    <cfRule type="cellIs" dxfId="22" priority="123" operator="equal">
      <formula>"Catastrófico"</formula>
    </cfRule>
    <cfRule type="cellIs" dxfId="21" priority="124" operator="equal">
      <formula>"Mayor"</formula>
    </cfRule>
    <cfRule type="cellIs" dxfId="20" priority="125" operator="equal">
      <formula>"Moderado"</formula>
    </cfRule>
    <cfRule type="cellIs" dxfId="19" priority="126" operator="equal">
      <formula>"Menor"</formula>
    </cfRule>
  </conditionalFormatting>
  <conditionalFormatting sqref="O17:O21">
    <cfRule type="cellIs" dxfId="18" priority="118" operator="equal">
      <formula>"EXTREMO"</formula>
    </cfRule>
    <cfRule type="cellIs" dxfId="17" priority="119" operator="equal">
      <formula>"ALTO"</formula>
    </cfRule>
    <cfRule type="cellIs" dxfId="16" priority="120" operator="equal">
      <formula>"BAJO"</formula>
    </cfRule>
    <cfRule type="cellIs" dxfId="15" priority="121" operator="equal">
      <formula>"MODERADO"</formula>
    </cfRule>
  </conditionalFormatting>
  <conditionalFormatting sqref="AA17:AA18">
    <cfRule type="cellIs" dxfId="14" priority="10" operator="equal">
      <formula>"B+$Z$17Muy Baja"</formula>
    </cfRule>
  </conditionalFormatting>
  <conditionalFormatting sqref="AA17:AA21">
    <cfRule type="cellIs" dxfId="13" priority="11" operator="equal">
      <formula>"Baja"</formula>
    </cfRule>
    <cfRule type="cellIs" dxfId="12" priority="12" operator="equal">
      <formula>"Media"</formula>
    </cfRule>
    <cfRule type="cellIs" dxfId="11" priority="13" operator="equal">
      <formula>"Muy Alta"</formula>
    </cfRule>
    <cfRule type="cellIs" dxfId="10" priority="14" operator="equal">
      <formula>"Alta"</formula>
    </cfRule>
  </conditionalFormatting>
  <conditionalFormatting sqref="AA19:AA21">
    <cfRule type="cellIs" dxfId="9" priority="99" operator="equal">
      <formula>"Muy Baja"</formula>
    </cfRule>
  </conditionalFormatting>
  <conditionalFormatting sqref="AC17:AC21">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F17:AF21">
    <cfRule type="cellIs" dxfId="3" priority="1" operator="equal">
      <formula>"EXTREMO"</formula>
    </cfRule>
    <cfRule type="cellIs" dxfId="2" priority="2" operator="equal">
      <formula>"ALTO"</formula>
    </cfRule>
    <cfRule type="cellIs" dxfId="1" priority="3" operator="equal">
      <formula>"BAJO"</formula>
    </cfRule>
    <cfRule type="cellIs" dxfId="0" priority="4" operator="equal">
      <formula>"MODERADO"</formula>
    </cfRule>
  </conditionalFormatting>
  <pageMargins left="0.70866141732283472" right="0.70866141732283472" top="0.74803149606299213" bottom="0.74803149606299213" header="0.31496062992125984" footer="0.31496062992125984"/>
  <pageSetup paperSize="41" scale="54" fitToWidth="3" fitToHeight="3" orientation="landscape" r:id="rId1"/>
  <colBreaks count="1" manualBreakCount="1">
    <brk id="16" max="23" man="1"/>
  </colBreaks>
  <ignoredErrors>
    <ignoredError sqref="O17 L18:M18 M17" evalError="1"/>
  </ignoredError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7CF86C26-8C14-4E30-92E4-11D42FE3F607}">
          <x14:formula1>
            <xm:f>Datos!$A$4:$A$6</xm:f>
          </x14:formula1>
          <xm:sqref>B17:B21</xm:sqref>
        </x14:dataValidation>
        <x14:dataValidation type="list" allowBlank="1" showInputMessage="1" showErrorMessage="1" xr:uid="{24BF034C-8DF6-4DDD-AB0C-FB15D8D5C9DC}">
          <x14:formula1>
            <xm:f>Datos!$O$3:$O$15</xm:f>
          </x14:formula1>
          <xm:sqref>J17:J21</xm:sqref>
        </x14:dataValidation>
        <x14:dataValidation type="list" allowBlank="1" showInputMessage="1" showErrorMessage="1" xr:uid="{A1FA52A4-69DE-4657-98CA-1920C8A6A77B}">
          <x14:formula1>
            <xm:f>Datos!$P$19:$P$22</xm:f>
          </x14:formula1>
          <xm:sqref>T17:T21</xm:sqref>
        </x14:dataValidation>
        <x14:dataValidation type="list" allowBlank="1" showInputMessage="1" showErrorMessage="1" xr:uid="{B5CA7F40-8C14-496F-BFA9-3397672B45BD}">
          <x14:formula1>
            <xm:f>Datos!$P$25:$P$26</xm:f>
          </x14:formula1>
          <xm:sqref>U17:U21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45F3-C2C7-423E-A64C-54A21F4DB808}">
  <dimension ref="A3:Q28"/>
  <sheetViews>
    <sheetView topLeftCell="K1" zoomScale="120" zoomScaleNormal="120" workbookViewId="0">
      <selection activeCell="Q15" sqref="Q15"/>
    </sheetView>
  </sheetViews>
  <sheetFormatPr defaultColWidth="11.42578125" defaultRowHeight="14.45"/>
  <cols>
    <col min="7" max="7" width="14.85546875" customWidth="1"/>
    <col min="10" max="10" width="33" customWidth="1"/>
    <col min="15" max="15" width="81.42578125" customWidth="1"/>
  </cols>
  <sheetData>
    <row r="3" spans="1:17">
      <c r="A3" s="26" t="s">
        <v>102</v>
      </c>
      <c r="D3" t="s">
        <v>103</v>
      </c>
      <c r="G3" t="s">
        <v>104</v>
      </c>
      <c r="J3" t="s">
        <v>105</v>
      </c>
      <c r="O3" t="s">
        <v>106</v>
      </c>
    </row>
    <row r="4" spans="1:17">
      <c r="A4" t="s">
        <v>107</v>
      </c>
      <c r="D4" t="s">
        <v>108</v>
      </c>
      <c r="E4" s="25">
        <v>0.2</v>
      </c>
      <c r="G4" t="s">
        <v>109</v>
      </c>
      <c r="H4" s="25">
        <v>0.2</v>
      </c>
      <c r="J4" t="s">
        <v>110</v>
      </c>
      <c r="K4" t="s">
        <v>111</v>
      </c>
      <c r="O4" t="s">
        <v>112</v>
      </c>
      <c r="P4" s="3" t="s">
        <v>113</v>
      </c>
      <c r="Q4" s="28">
        <v>0.2</v>
      </c>
    </row>
    <row r="5" spans="1:17">
      <c r="A5" t="s">
        <v>58</v>
      </c>
      <c r="D5" t="s">
        <v>114</v>
      </c>
      <c r="E5" s="25">
        <v>0.4</v>
      </c>
      <c r="G5" t="s">
        <v>115</v>
      </c>
      <c r="H5" s="25">
        <v>0.4</v>
      </c>
      <c r="J5" t="s">
        <v>116</v>
      </c>
      <c r="K5" t="s">
        <v>111</v>
      </c>
      <c r="O5" s="27" t="s">
        <v>117</v>
      </c>
      <c r="P5" s="3" t="s">
        <v>118</v>
      </c>
      <c r="Q5" s="28">
        <v>0.4</v>
      </c>
    </row>
    <row r="6" spans="1:17">
      <c r="A6" t="s">
        <v>119</v>
      </c>
      <c r="D6" t="s">
        <v>120</v>
      </c>
      <c r="E6" s="25">
        <v>0.6</v>
      </c>
      <c r="G6" t="s">
        <v>121</v>
      </c>
      <c r="H6" s="25">
        <v>0.6</v>
      </c>
      <c r="J6" t="s">
        <v>122</v>
      </c>
      <c r="K6" t="s">
        <v>121</v>
      </c>
      <c r="O6" t="s">
        <v>123</v>
      </c>
      <c r="P6" s="3" t="s">
        <v>124</v>
      </c>
      <c r="Q6" s="28">
        <v>0.6</v>
      </c>
    </row>
    <row r="7" spans="1:17">
      <c r="D7" t="s">
        <v>125</v>
      </c>
      <c r="E7" s="25">
        <v>0.8</v>
      </c>
      <c r="G7" t="s">
        <v>126</v>
      </c>
      <c r="H7" s="25">
        <v>0.8</v>
      </c>
      <c r="J7" t="s">
        <v>127</v>
      </c>
      <c r="K7" t="s">
        <v>128</v>
      </c>
      <c r="O7" t="s">
        <v>129</v>
      </c>
      <c r="P7" s="3" t="s">
        <v>130</v>
      </c>
      <c r="Q7" s="28">
        <v>0.8</v>
      </c>
    </row>
    <row r="8" spans="1:17">
      <c r="D8" t="s">
        <v>131</v>
      </c>
      <c r="E8" s="25">
        <v>1</v>
      </c>
      <c r="G8" t="s">
        <v>132</v>
      </c>
      <c r="H8" s="25">
        <v>1</v>
      </c>
      <c r="J8" t="s">
        <v>133</v>
      </c>
      <c r="K8" t="s">
        <v>134</v>
      </c>
      <c r="O8" t="s">
        <v>135</v>
      </c>
      <c r="P8" s="3" t="s">
        <v>136</v>
      </c>
      <c r="Q8" s="28">
        <v>1</v>
      </c>
    </row>
    <row r="9" spans="1:17">
      <c r="J9" t="s">
        <v>137</v>
      </c>
      <c r="K9" t="s">
        <v>111</v>
      </c>
    </row>
    <row r="10" spans="1:17">
      <c r="J10" t="s">
        <v>138</v>
      </c>
      <c r="K10" t="s">
        <v>121</v>
      </c>
      <c r="O10" t="s">
        <v>139</v>
      </c>
    </row>
    <row r="11" spans="1:17">
      <c r="J11" t="s">
        <v>140</v>
      </c>
      <c r="K11" t="s">
        <v>121</v>
      </c>
      <c r="O11" t="s">
        <v>141</v>
      </c>
      <c r="P11" s="3" t="s">
        <v>113</v>
      </c>
      <c r="Q11" s="28">
        <v>0.2</v>
      </c>
    </row>
    <row r="12" spans="1:17" ht="30.75" customHeight="1">
      <c r="J12" t="s">
        <v>142</v>
      </c>
      <c r="K12" t="s">
        <v>128</v>
      </c>
      <c r="O12" s="27" t="s">
        <v>86</v>
      </c>
      <c r="P12" s="3" t="s">
        <v>118</v>
      </c>
      <c r="Q12" s="28">
        <v>0.4</v>
      </c>
    </row>
    <row r="13" spans="1:17" ht="28.9">
      <c r="J13" t="s">
        <v>143</v>
      </c>
      <c r="K13" t="s">
        <v>134</v>
      </c>
      <c r="O13" s="27" t="s">
        <v>62</v>
      </c>
      <c r="P13" s="3" t="s">
        <v>124</v>
      </c>
      <c r="Q13" s="28">
        <v>0.6</v>
      </c>
    </row>
    <row r="14" spans="1:17" ht="28.9">
      <c r="J14" t="s">
        <v>144</v>
      </c>
      <c r="K14" t="s">
        <v>121</v>
      </c>
      <c r="O14" s="27" t="s">
        <v>145</v>
      </c>
      <c r="P14" s="3" t="s">
        <v>130</v>
      </c>
      <c r="Q14" s="28">
        <v>0.8</v>
      </c>
    </row>
    <row r="15" spans="1:17" ht="28.9">
      <c r="J15" t="s">
        <v>146</v>
      </c>
      <c r="K15" t="s">
        <v>121</v>
      </c>
      <c r="O15" s="27" t="s">
        <v>147</v>
      </c>
      <c r="P15" s="3" t="s">
        <v>136</v>
      </c>
      <c r="Q15" s="28">
        <v>1</v>
      </c>
    </row>
    <row r="16" spans="1:17">
      <c r="J16" t="s">
        <v>148</v>
      </c>
      <c r="K16" t="s">
        <v>121</v>
      </c>
    </row>
    <row r="17" spans="10:16">
      <c r="J17" t="s">
        <v>149</v>
      </c>
      <c r="K17" t="s">
        <v>128</v>
      </c>
    </row>
    <row r="18" spans="10:16">
      <c r="J18" t="s">
        <v>150</v>
      </c>
      <c r="K18" t="s">
        <v>134</v>
      </c>
    </row>
    <row r="19" spans="10:16">
      <c r="J19" t="s">
        <v>151</v>
      </c>
      <c r="K19" t="s">
        <v>121</v>
      </c>
      <c r="P19" t="s">
        <v>152</v>
      </c>
    </row>
    <row r="20" spans="10:16">
      <c r="J20" t="s">
        <v>153</v>
      </c>
      <c r="K20" t="s">
        <v>121</v>
      </c>
      <c r="P20" t="s">
        <v>88</v>
      </c>
    </row>
    <row r="21" spans="10:16">
      <c r="J21" t="s">
        <v>154</v>
      </c>
      <c r="K21" t="s">
        <v>128</v>
      </c>
      <c r="P21" t="s">
        <v>64</v>
      </c>
    </row>
    <row r="22" spans="10:16">
      <c r="J22" t="s">
        <v>155</v>
      </c>
      <c r="K22" t="s">
        <v>128</v>
      </c>
      <c r="P22" t="s">
        <v>78</v>
      </c>
    </row>
    <row r="23" spans="10:16">
      <c r="J23" t="s">
        <v>156</v>
      </c>
      <c r="K23" t="s">
        <v>134</v>
      </c>
    </row>
    <row r="24" spans="10:16">
      <c r="J24" t="s">
        <v>157</v>
      </c>
      <c r="K24" t="s">
        <v>128</v>
      </c>
      <c r="P24" t="s">
        <v>158</v>
      </c>
    </row>
    <row r="25" spans="10:16">
      <c r="J25" t="s">
        <v>159</v>
      </c>
      <c r="K25" t="s">
        <v>128</v>
      </c>
      <c r="P25" t="s">
        <v>160</v>
      </c>
    </row>
    <row r="26" spans="10:16">
      <c r="J26" t="s">
        <v>161</v>
      </c>
      <c r="K26" t="s">
        <v>128</v>
      </c>
      <c r="P26" t="s">
        <v>65</v>
      </c>
    </row>
    <row r="27" spans="10:16">
      <c r="J27" t="s">
        <v>162</v>
      </c>
      <c r="K27" t="s">
        <v>128</v>
      </c>
    </row>
    <row r="28" spans="10:16">
      <c r="J28" t="s">
        <v>163</v>
      </c>
      <c r="K28"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374F-F591-4574-B834-47D1B9F3602A}">
  <dimension ref="A1"/>
  <sheetViews>
    <sheetView workbookViewId="0">
      <selection activeCell="C36" sqref="C36"/>
    </sheetView>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E1EA66CDFBEB943AC5D941CA9D16E43" ma:contentTypeVersion="14" ma:contentTypeDescription="Crear nuevo documento." ma:contentTypeScope="" ma:versionID="7002677efe90d45c96713576204f8faf">
  <xsd:schema xmlns:xsd="http://www.w3.org/2001/XMLSchema" xmlns:xs="http://www.w3.org/2001/XMLSchema" xmlns:p="http://schemas.microsoft.com/office/2006/metadata/properties" xmlns:ns2="4bc649f1-e7f9-468c-8412-068dfd45bb2d" xmlns:ns3="88415ba3-4c0e-4d95-9566-b4e76717e711" targetNamespace="http://schemas.microsoft.com/office/2006/metadata/properties" ma:root="true" ma:fieldsID="8fd5d08952aaf2c019c54f619c8d58b1" ns2:_="" ns3:_="">
    <xsd:import namespace="4bc649f1-e7f9-468c-8412-068dfd45bb2d"/>
    <xsd:import namespace="88415ba3-4c0e-4d95-9566-b4e76717e7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c649f1-e7f9-468c-8412-068dfd45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415ba3-4c0e-4d95-9566-b4e76717e71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87e9c04-9322-4f02-85cd-322a08f0d447}" ma:internalName="TaxCatchAll" ma:showField="CatchAllData" ma:web="88415ba3-4c0e-4d95-9566-b4e76717e7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c649f1-e7f9-468c-8412-068dfd45bb2d">
      <Terms xmlns="http://schemas.microsoft.com/office/infopath/2007/PartnerControls"/>
    </lcf76f155ced4ddcb4097134ff3c332f>
    <TaxCatchAll xmlns="88415ba3-4c0e-4d95-9566-b4e76717e711" xsi:nil="true"/>
  </documentManagement>
</p:properties>
</file>

<file path=customXml/itemProps1.xml><?xml version="1.0" encoding="utf-8"?>
<ds:datastoreItem xmlns:ds="http://schemas.openxmlformats.org/officeDocument/2006/customXml" ds:itemID="{8F4B51BE-A95C-4882-99ED-5A507A0A03D1}"/>
</file>

<file path=customXml/itemProps2.xml><?xml version="1.0" encoding="utf-8"?>
<ds:datastoreItem xmlns:ds="http://schemas.openxmlformats.org/officeDocument/2006/customXml" ds:itemID="{CDBD96E8-623A-4750-94AB-3D03EA44E90F}"/>
</file>

<file path=customXml/itemProps3.xml><?xml version="1.0" encoding="utf-8"?>
<ds:datastoreItem xmlns:ds="http://schemas.openxmlformats.org/officeDocument/2006/customXml" ds:itemID="{A168E1FF-41B3-49C0-81B2-2BD906D802C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Willington Granados Herrera</dc:creator>
  <cp:keywords/>
  <dc:description/>
  <cp:lastModifiedBy>Anyela Viviana Buitrago Amarillo</cp:lastModifiedBy>
  <cp:revision/>
  <dcterms:created xsi:type="dcterms:W3CDTF">2021-05-10T15:52:34Z</dcterms:created>
  <dcterms:modified xsi:type="dcterms:W3CDTF">2024-09-17T14:42:57Z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0x010100BE1EA66CDFBEB943AC5D941CA9D16E43</vt:lpwstr>
  </property>
  <property fmtid="{D5CDD505-2E9C-101B-9397-08002B2CF9AE}" pid="3" name="MediaServiceImageTags">
    <vt:lpwstr/>
  </property>
</Properties>
</file>